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r-liberecky.int\fs\03\WEB_ÚŘEDNÍ DESKA\_ÚŘEDNÍ DESKA\04_ZÁVĚREČNÝ ÚČET\_Závěrečný účet za rok 2020\"/>
    </mc:Choice>
  </mc:AlternateContent>
  <xr:revisionPtr revIDLastSave="0" documentId="13_ncr:1_{FC33EDA9-3A4E-4118-BFB4-7EC730F326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ZÚK_2020-Seznam příloh" sheetId="45" r:id="rId1"/>
    <sheet name="1-ZÚK_2020" sheetId="122" r:id="rId2"/>
    <sheet name="2-ZÚK_2020" sheetId="125" r:id="rId3"/>
    <sheet name="3-ZÚK_2020" sheetId="82" r:id="rId4"/>
    <sheet name="4-ZÚK_2020" sheetId="137" r:id="rId5"/>
    <sheet name="5-ZÚK_2019" sheetId="102" r:id="rId6"/>
    <sheet name="6-ZÚK_2020" sheetId="124" r:id="rId7"/>
    <sheet name="7-ZÚK_2020" sheetId="136" r:id="rId8"/>
    <sheet name="8-ZÚK_2020" sheetId="79" r:id="rId9"/>
    <sheet name="9-ZÚK_2020" sheetId="118" r:id="rId10"/>
    <sheet name="10-ZÚK_2020" sheetId="119" r:id="rId11"/>
    <sheet name="11-ZÚK_2020" sheetId="108" r:id="rId12"/>
    <sheet name="12-ZÚK_2020" sheetId="109" r:id="rId13"/>
    <sheet name="13-ZÚK_2020" sheetId="110" r:id="rId14"/>
    <sheet name="14-ZÚ_2020" sheetId="111" r:id="rId15"/>
    <sheet name="15-ZÚK_2020" sheetId="112" r:id="rId16"/>
    <sheet name="16-ZÚK_2020" sheetId="113" r:id="rId17"/>
    <sheet name="17-ZÚK_2020" sheetId="114" r:id="rId18"/>
    <sheet name="18-ZÚK_2020" sheetId="139" r:id="rId19"/>
    <sheet name="19-ZÚK_2020" sheetId="138" r:id="rId20"/>
    <sheet name="20-ZÚK_2020" sheetId="130" r:id="rId21"/>
    <sheet name="21-ZÚK_2020" sheetId="140" r:id="rId22"/>
  </sheets>
  <definedNames>
    <definedName name="_xlnm.Print_Area" localSheetId="19">'19-ZÚK_2020'!$A$1:$M$18</definedName>
    <definedName name="_xlnm.Print_Area" localSheetId="1">'1-ZÚK_2020'!$A$1:$G$45</definedName>
    <definedName name="_xlnm.Print_Area" localSheetId="21">'21-ZÚK_2020'!$A$1:$C$75</definedName>
    <definedName name="_xlnm.Print_Area" localSheetId="2">'2-ZÚK_2020'!$A$1:$E$110</definedName>
    <definedName name="_xlnm.Print_Area" localSheetId="3">'3-ZÚK_2020'!$A$1:$F$115</definedName>
    <definedName name="_xlnm.Print_Area" localSheetId="4">'4-ZÚK_2020'!$A$1:$I$499</definedName>
    <definedName name="_xlnm.Print_Area" localSheetId="5">'5-ZÚK_2019'!$A$1:$H$92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6" i="108" l="1"/>
  <c r="G86" i="108"/>
  <c r="F86" i="108"/>
  <c r="E86" i="108"/>
  <c r="M30" i="130"/>
  <c r="L30" i="130"/>
  <c r="K30" i="130"/>
  <c r="J30" i="130"/>
  <c r="I30" i="130"/>
  <c r="H30" i="130"/>
  <c r="G30" i="130"/>
  <c r="F30" i="130"/>
  <c r="E30" i="130"/>
  <c r="D30" i="130"/>
  <c r="C30" i="130"/>
  <c r="F28" i="130"/>
  <c r="F20" i="130" s="1"/>
  <c r="D28" i="130"/>
  <c r="D20" i="130" s="1"/>
  <c r="M20" i="130"/>
  <c r="L20" i="130"/>
  <c r="K20" i="130"/>
  <c r="J20" i="130"/>
  <c r="I20" i="130"/>
  <c r="H20" i="130"/>
  <c r="G20" i="130"/>
  <c r="E20" i="130"/>
  <c r="C20" i="130"/>
  <c r="D16" i="130"/>
  <c r="E16" i="130" s="1"/>
  <c r="J15" i="130"/>
  <c r="K15" i="130" s="1"/>
  <c r="L15" i="130" s="1"/>
  <c r="M15" i="130" s="1"/>
  <c r="E14" i="130"/>
  <c r="F14" i="130" s="1"/>
  <c r="K13" i="130"/>
  <c r="L13" i="130" s="1"/>
  <c r="M13" i="130" s="1"/>
  <c r="I12" i="130"/>
  <c r="J12" i="130" s="1"/>
  <c r="K12" i="130" s="1"/>
  <c r="L12" i="130" s="1"/>
  <c r="M12" i="130" s="1"/>
  <c r="J11" i="130"/>
  <c r="K11" i="130" s="1"/>
  <c r="L11" i="130" s="1"/>
  <c r="M11" i="130" s="1"/>
  <c r="E10" i="130"/>
  <c r="F10" i="130" s="1"/>
  <c r="G10" i="130" s="1"/>
  <c r="H10" i="130" s="1"/>
  <c r="E9" i="130"/>
  <c r="F9" i="130" s="1"/>
  <c r="G9" i="130" s="1"/>
  <c r="C7" i="130"/>
  <c r="C19" i="130" s="1"/>
  <c r="D17" i="130" l="1"/>
  <c r="F16" i="130"/>
  <c r="G16" i="130" s="1"/>
  <c r="H16" i="130" s="1"/>
  <c r="I16" i="130" s="1"/>
  <c r="J16" i="130" s="1"/>
  <c r="K16" i="130" s="1"/>
  <c r="L16" i="130" s="1"/>
  <c r="M16" i="130" s="1"/>
  <c r="M7" i="130" s="1"/>
  <c r="M19" i="130" s="1"/>
  <c r="I10" i="130"/>
  <c r="G14" i="130"/>
  <c r="H14" i="130" s="1"/>
  <c r="I14" i="130" s="1"/>
  <c r="H9" i="130"/>
  <c r="I9" i="130" s="1"/>
  <c r="J9" i="130" s="1"/>
  <c r="K9" i="130" s="1"/>
  <c r="L9" i="130" s="1"/>
  <c r="M9" i="130" s="1"/>
  <c r="E17" i="130" l="1"/>
  <c r="D7" i="130"/>
  <c r="D19" i="130" s="1"/>
  <c r="J10" i="130"/>
  <c r="F17" i="130" l="1"/>
  <c r="E7" i="130"/>
  <c r="E19" i="130" s="1"/>
  <c r="J7" i="130"/>
  <c r="J19" i="130" s="1"/>
  <c r="K10" i="130"/>
  <c r="G17" i="130" l="1"/>
  <c r="F7" i="130"/>
  <c r="F19" i="130" s="1"/>
  <c r="L10" i="130"/>
  <c r="L7" i="130" s="1"/>
  <c r="L19" i="130" s="1"/>
  <c r="K7" i="130"/>
  <c r="K19" i="130" s="1"/>
  <c r="H17" i="130" l="1"/>
  <c r="G7" i="130"/>
  <c r="G19" i="130" s="1"/>
  <c r="E205" i="136"/>
  <c r="D205" i="136"/>
  <c r="C205" i="136"/>
  <c r="E202" i="136"/>
  <c r="D202" i="136"/>
  <c r="C202" i="136"/>
  <c r="E199" i="136"/>
  <c r="E197" i="136" s="1"/>
  <c r="D199" i="136"/>
  <c r="D197" i="136" s="1"/>
  <c r="C199" i="136"/>
  <c r="C197" i="136" s="1"/>
  <c r="E193" i="136"/>
  <c r="D193" i="136"/>
  <c r="C193" i="136"/>
  <c r="E173" i="136"/>
  <c r="D173" i="136"/>
  <c r="C173" i="136"/>
  <c r="E170" i="136"/>
  <c r="D170" i="136"/>
  <c r="C170" i="136"/>
  <c r="E166" i="136"/>
  <c r="D166" i="136"/>
  <c r="C166" i="136"/>
  <c r="E163" i="136"/>
  <c r="D163" i="136"/>
  <c r="C163" i="136"/>
  <c r="E156" i="136"/>
  <c r="D156" i="136"/>
  <c r="C156" i="136"/>
  <c r="E147" i="136"/>
  <c r="D147" i="136"/>
  <c r="C147" i="136"/>
  <c r="E105" i="136"/>
  <c r="D105" i="136"/>
  <c r="C105" i="136"/>
  <c r="E78" i="136"/>
  <c r="D78" i="136"/>
  <c r="C78" i="136"/>
  <c r="E72" i="136"/>
  <c r="D72" i="136"/>
  <c r="C72" i="136"/>
  <c r="E13" i="136"/>
  <c r="D13" i="136"/>
  <c r="C13" i="136"/>
  <c r="E8" i="136"/>
  <c r="D8" i="136"/>
  <c r="C8" i="136"/>
  <c r="I17" i="130" l="1"/>
  <c r="I7" i="130" s="1"/>
  <c r="I19" i="130" s="1"/>
  <c r="H7" i="130"/>
  <c r="H19" i="130" s="1"/>
  <c r="C7" i="136"/>
  <c r="D7" i="136"/>
  <c r="E7" i="136"/>
  <c r="D10" i="79"/>
  <c r="C10" i="79"/>
  <c r="B10" i="79"/>
  <c r="E22" i="109" l="1"/>
  <c r="F19" i="109"/>
  <c r="F23" i="109" s="1"/>
  <c r="E19" i="109"/>
  <c r="G14" i="109"/>
  <c r="F14" i="109"/>
  <c r="E14" i="109"/>
  <c r="E23" i="109" s="1"/>
  <c r="H43" i="108"/>
  <c r="G43" i="108"/>
  <c r="F43" i="108"/>
  <c r="E43" i="108"/>
  <c r="H22" i="109"/>
  <c r="G22" i="109"/>
  <c r="F22" i="109"/>
  <c r="H79" i="102" l="1"/>
  <c r="H75" i="102"/>
  <c r="H47" i="102"/>
  <c r="H44" i="102"/>
  <c r="G30" i="102"/>
  <c r="F30" i="102"/>
  <c r="D123" i="119"/>
  <c r="D127" i="119" s="1"/>
  <c r="D122" i="119"/>
  <c r="D121" i="119"/>
  <c r="D119" i="119"/>
  <c r="D97" i="119"/>
  <c r="D96" i="119"/>
  <c r="D94" i="119"/>
  <c r="D95" i="119"/>
  <c r="D51" i="119"/>
  <c r="D136" i="119" s="1"/>
  <c r="D40" i="119"/>
  <c r="D135" i="119"/>
  <c r="D33" i="119"/>
  <c r="F81" i="118"/>
  <c r="F80" i="118"/>
  <c r="F68" i="118"/>
  <c r="F69" i="118"/>
  <c r="F74" i="118" s="1"/>
  <c r="F67" i="118"/>
  <c r="F49" i="118"/>
  <c r="F48" i="118"/>
  <c r="F47" i="118"/>
  <c r="F46" i="118"/>
  <c r="F45" i="118"/>
  <c r="F44" i="118"/>
  <c r="F43" i="118"/>
  <c r="F50" i="118" s="1"/>
  <c r="F101" i="118" s="1"/>
  <c r="F42" i="118"/>
  <c r="F41" i="118"/>
  <c r="F40" i="118"/>
  <c r="F39" i="118"/>
  <c r="F38" i="118"/>
  <c r="E32" i="118"/>
  <c r="D32" i="118"/>
  <c r="F30" i="118"/>
  <c r="F32" i="118" s="1"/>
  <c r="F100" i="118" s="1"/>
  <c r="F24" i="118"/>
  <c r="D18" i="118"/>
  <c r="E18" i="118"/>
  <c r="F17" i="118"/>
  <c r="F16" i="118"/>
  <c r="F15" i="118"/>
  <c r="F18" i="118"/>
  <c r="F98" i="118" s="1"/>
  <c r="G91" i="124"/>
  <c r="F91" i="124"/>
  <c r="E91" i="124"/>
  <c r="H93" i="124"/>
  <c r="H80" i="124"/>
  <c r="G79" i="124"/>
  <c r="H79" i="124" s="1"/>
  <c r="F79" i="124"/>
  <c r="E79" i="124"/>
  <c r="F109" i="111"/>
  <c r="F107" i="111"/>
  <c r="E100" i="111"/>
  <c r="D100" i="111"/>
  <c r="C100" i="111"/>
  <c r="D10" i="112"/>
  <c r="D15" i="112" s="1"/>
  <c r="C10" i="112"/>
  <c r="D30" i="112"/>
  <c r="C30" i="112"/>
  <c r="E28" i="112"/>
  <c r="E27" i="112"/>
  <c r="E26" i="112"/>
  <c r="E25" i="112"/>
  <c r="E24" i="112"/>
  <c r="E23" i="112"/>
  <c r="E12" i="112"/>
  <c r="E13" i="112"/>
  <c r="E11" i="112"/>
  <c r="E23" i="110"/>
  <c r="C15" i="113"/>
  <c r="B15" i="113"/>
  <c r="E13" i="113"/>
  <c r="E10" i="113"/>
  <c r="F498" i="137"/>
  <c r="C20" i="140"/>
  <c r="C7" i="140"/>
  <c r="C13" i="140" s="1"/>
  <c r="F86" i="102"/>
  <c r="H89" i="102"/>
  <c r="H87" i="102"/>
  <c r="G86" i="102"/>
  <c r="H86" i="102"/>
  <c r="G40" i="102"/>
  <c r="F40" i="102"/>
  <c r="G33" i="102"/>
  <c r="G32" i="102"/>
  <c r="H32" i="102"/>
  <c r="E19" i="102"/>
  <c r="H25" i="102"/>
  <c r="H27" i="102"/>
  <c r="E9" i="102"/>
  <c r="F18" i="102"/>
  <c r="G18" i="102"/>
  <c r="G16" i="102"/>
  <c r="G9" i="102" s="1"/>
  <c r="H16" i="102"/>
  <c r="F114" i="82"/>
  <c r="E54" i="125"/>
  <c r="E68" i="125"/>
  <c r="E29" i="125"/>
  <c r="F19" i="122"/>
  <c r="F11" i="122"/>
  <c r="F93" i="139"/>
  <c r="G92" i="139"/>
  <c r="H92" i="139" s="1"/>
  <c r="G91" i="139"/>
  <c r="H91" i="139" s="1"/>
  <c r="G90" i="139"/>
  <c r="H90" i="139" s="1"/>
  <c r="G89" i="139"/>
  <c r="H89" i="139"/>
  <c r="G88" i="139"/>
  <c r="H88" i="139" s="1"/>
  <c r="H87" i="139"/>
  <c r="G86" i="139"/>
  <c r="H86" i="139" s="1"/>
  <c r="G85" i="139"/>
  <c r="H85" i="139" s="1"/>
  <c r="G84" i="139"/>
  <c r="H84" i="139"/>
  <c r="G83" i="139"/>
  <c r="H83" i="139"/>
  <c r="G82" i="139"/>
  <c r="H82" i="139" s="1"/>
  <c r="G81" i="139"/>
  <c r="H81" i="139" s="1"/>
  <c r="G80" i="139"/>
  <c r="H80" i="139"/>
  <c r="G79" i="139"/>
  <c r="H79" i="139"/>
  <c r="G78" i="139"/>
  <c r="H78" i="139" s="1"/>
  <c r="G77" i="139"/>
  <c r="H77" i="139" s="1"/>
  <c r="G76" i="139"/>
  <c r="H76" i="139"/>
  <c r="G75" i="139"/>
  <c r="H75" i="139"/>
  <c r="G74" i="139"/>
  <c r="H74" i="139"/>
  <c r="G73" i="139"/>
  <c r="H73" i="139" s="1"/>
  <c r="G72" i="139"/>
  <c r="H72" i="139"/>
  <c r="G71" i="139"/>
  <c r="H71" i="139"/>
  <c r="G70" i="139"/>
  <c r="H70" i="139"/>
  <c r="G69" i="139"/>
  <c r="H69" i="139" s="1"/>
  <c r="G68" i="139"/>
  <c r="H68" i="139"/>
  <c r="G67" i="139"/>
  <c r="H67" i="139"/>
  <c r="G66" i="139"/>
  <c r="H66" i="139"/>
  <c r="H65" i="139"/>
  <c r="G64" i="139"/>
  <c r="H64" i="139"/>
  <c r="G63" i="139"/>
  <c r="H63" i="139" s="1"/>
  <c r="G62" i="139"/>
  <c r="H62" i="139" s="1"/>
  <c r="G61" i="139"/>
  <c r="H61" i="139" s="1"/>
  <c r="G60" i="139"/>
  <c r="H60" i="139"/>
  <c r="G59" i="139"/>
  <c r="H59" i="139" s="1"/>
  <c r="G58" i="139"/>
  <c r="H58" i="139" s="1"/>
  <c r="G52" i="139"/>
  <c r="H52" i="139" s="1"/>
  <c r="G51" i="139"/>
  <c r="H51" i="139"/>
  <c r="G50" i="139"/>
  <c r="H50" i="139" s="1"/>
  <c r="G49" i="139"/>
  <c r="H49" i="139" s="1"/>
  <c r="G48" i="139"/>
  <c r="H48" i="139" s="1"/>
  <c r="G47" i="139"/>
  <c r="H47" i="139"/>
  <c r="G46" i="139"/>
  <c r="H46" i="139" s="1"/>
  <c r="G45" i="139"/>
  <c r="H45" i="139" s="1"/>
  <c r="G44" i="139"/>
  <c r="H44" i="139" s="1"/>
  <c r="G43" i="139"/>
  <c r="H43" i="139"/>
  <c r="G42" i="139"/>
  <c r="H42" i="139" s="1"/>
  <c r="G41" i="139"/>
  <c r="H41" i="139" s="1"/>
  <c r="G40" i="139"/>
  <c r="H40" i="139" s="1"/>
  <c r="G39" i="139"/>
  <c r="H39" i="139"/>
  <c r="G38" i="139"/>
  <c r="H38" i="139" s="1"/>
  <c r="G37" i="139"/>
  <c r="H37" i="139" s="1"/>
  <c r="G36" i="139"/>
  <c r="H36" i="139" s="1"/>
  <c r="G35" i="139"/>
  <c r="H35" i="139"/>
  <c r="G34" i="139"/>
  <c r="H34" i="139" s="1"/>
  <c r="G33" i="139"/>
  <c r="H33" i="139" s="1"/>
  <c r="G32" i="139"/>
  <c r="H32" i="139" s="1"/>
  <c r="G31" i="139"/>
  <c r="H31" i="139"/>
  <c r="G30" i="139"/>
  <c r="H30" i="139" s="1"/>
  <c r="G29" i="139"/>
  <c r="H29" i="139" s="1"/>
  <c r="G28" i="139"/>
  <c r="H28" i="139" s="1"/>
  <c r="G27" i="139"/>
  <c r="H27" i="139"/>
  <c r="G26" i="139"/>
  <c r="H26" i="139" s="1"/>
  <c r="G25" i="139"/>
  <c r="H25" i="139" s="1"/>
  <c r="G24" i="139"/>
  <c r="H24" i="139" s="1"/>
  <c r="G23" i="139"/>
  <c r="H23" i="139"/>
  <c r="G22" i="139"/>
  <c r="H22" i="139" s="1"/>
  <c r="G21" i="139"/>
  <c r="H21" i="139" s="1"/>
  <c r="G20" i="139"/>
  <c r="H20" i="139" s="1"/>
  <c r="G19" i="139"/>
  <c r="H19" i="139"/>
  <c r="G18" i="139"/>
  <c r="H18" i="139" s="1"/>
  <c r="G17" i="139"/>
  <c r="H17" i="139" s="1"/>
  <c r="G16" i="139"/>
  <c r="H16" i="139" s="1"/>
  <c r="G15" i="139"/>
  <c r="H15" i="139"/>
  <c r="H14" i="139"/>
  <c r="H13" i="139"/>
  <c r="H12" i="139"/>
  <c r="G11" i="139"/>
  <c r="H11" i="139"/>
  <c r="G10" i="139"/>
  <c r="H10" i="139" s="1"/>
  <c r="G9" i="139"/>
  <c r="H9" i="139"/>
  <c r="H8" i="139"/>
  <c r="G7" i="139"/>
  <c r="H7" i="139" s="1"/>
  <c r="G6" i="139"/>
  <c r="M18" i="138"/>
  <c r="L18" i="138"/>
  <c r="K18" i="138"/>
  <c r="J18" i="138"/>
  <c r="I18" i="138"/>
  <c r="H18" i="138"/>
  <c r="E17" i="138"/>
  <c r="F17" i="138" s="1"/>
  <c r="E16" i="138"/>
  <c r="F16" i="138" s="1"/>
  <c r="E15" i="138"/>
  <c r="F15" i="138" s="1"/>
  <c r="E14" i="138"/>
  <c r="F14" i="138" s="1"/>
  <c r="A14" i="138"/>
  <c r="A15" i="138" s="1"/>
  <c r="E13" i="138"/>
  <c r="F13" i="138" s="1"/>
  <c r="E12" i="138"/>
  <c r="F12" i="138" s="1"/>
  <c r="E11" i="138"/>
  <c r="F11" i="138" s="1"/>
  <c r="E10" i="138"/>
  <c r="F10" i="138" s="1"/>
  <c r="E9" i="138"/>
  <c r="F9" i="138" s="1"/>
  <c r="E8" i="138"/>
  <c r="F8" i="138"/>
  <c r="A8" i="138"/>
  <c r="A9" i="138"/>
  <c r="A10" i="138" s="1"/>
  <c r="A11" i="138" s="1"/>
  <c r="A12" i="138" s="1"/>
  <c r="E7" i="138"/>
  <c r="E18" i="138" s="1"/>
  <c r="G93" i="139"/>
  <c r="H93" i="139" s="1"/>
  <c r="H6" i="139"/>
  <c r="H73" i="124"/>
  <c r="D23" i="114"/>
  <c r="C23" i="114"/>
  <c r="B23" i="114"/>
  <c r="E20" i="114"/>
  <c r="E19" i="114"/>
  <c r="D12" i="114"/>
  <c r="B30" i="114" s="1"/>
  <c r="C12" i="114"/>
  <c r="B12" i="114"/>
  <c r="E10" i="114"/>
  <c r="E9" i="114"/>
  <c r="D31" i="113"/>
  <c r="C38" i="113"/>
  <c r="C31" i="113"/>
  <c r="B31" i="113"/>
  <c r="E30" i="113"/>
  <c r="E29" i="113"/>
  <c r="E28" i="113"/>
  <c r="E27" i="113"/>
  <c r="E26" i="113"/>
  <c r="E24" i="113"/>
  <c r="E23" i="113"/>
  <c r="E22" i="113"/>
  <c r="D15" i="113"/>
  <c r="E9" i="113"/>
  <c r="B30" i="112"/>
  <c r="E21" i="112"/>
  <c r="C15" i="112"/>
  <c r="B15" i="112"/>
  <c r="E9" i="112"/>
  <c r="F129" i="111"/>
  <c r="F128" i="111"/>
  <c r="F127" i="111"/>
  <c r="E126" i="111"/>
  <c r="F126" i="111" s="1"/>
  <c r="D126" i="111"/>
  <c r="C126" i="111"/>
  <c r="F125" i="111"/>
  <c r="F123" i="111"/>
  <c r="F122" i="111"/>
  <c r="F121" i="111"/>
  <c r="F120" i="111"/>
  <c r="E119" i="111"/>
  <c r="D119" i="111"/>
  <c r="C119" i="111"/>
  <c r="F106" i="111"/>
  <c r="F103" i="111"/>
  <c r="F102" i="111"/>
  <c r="F101" i="111"/>
  <c r="F100" i="111"/>
  <c r="F98" i="111"/>
  <c r="F96" i="111"/>
  <c r="E95" i="111"/>
  <c r="F95" i="111" s="1"/>
  <c r="D95" i="111"/>
  <c r="C95" i="111"/>
  <c r="C130" i="111" s="1"/>
  <c r="F93" i="111"/>
  <c r="E92" i="111"/>
  <c r="D92" i="111"/>
  <c r="C92" i="111"/>
  <c r="B23" i="111" s="1"/>
  <c r="B28" i="111" s="1"/>
  <c r="F91" i="111"/>
  <c r="F88" i="111"/>
  <c r="F87" i="111"/>
  <c r="F85" i="111"/>
  <c r="F84" i="111"/>
  <c r="F83" i="111"/>
  <c r="F82" i="111"/>
  <c r="F81" i="111"/>
  <c r="F80" i="111"/>
  <c r="F77" i="111"/>
  <c r="F74" i="111"/>
  <c r="E73" i="111"/>
  <c r="D73" i="111"/>
  <c r="C73" i="111"/>
  <c r="F72" i="111"/>
  <c r="F71" i="111"/>
  <c r="F70" i="111"/>
  <c r="F69" i="111"/>
  <c r="F68" i="111"/>
  <c r="E67" i="111"/>
  <c r="D67" i="111"/>
  <c r="C67" i="111"/>
  <c r="F66" i="111"/>
  <c r="F65" i="111"/>
  <c r="F64" i="111"/>
  <c r="F63" i="111"/>
  <c r="E62" i="111"/>
  <c r="F62" i="111" s="1"/>
  <c r="D62" i="111"/>
  <c r="C62" i="111"/>
  <c r="F27" i="111"/>
  <c r="F26" i="111"/>
  <c r="F25" i="111"/>
  <c r="F23" i="111"/>
  <c r="E13" i="111"/>
  <c r="F13" i="111" s="1"/>
  <c r="B35" i="111"/>
  <c r="D13" i="111"/>
  <c r="B13" i="111"/>
  <c r="F10" i="111"/>
  <c r="F9" i="111"/>
  <c r="D30" i="110"/>
  <c r="C37" i="110" s="1"/>
  <c r="C30" i="110"/>
  <c r="B30" i="110"/>
  <c r="E29" i="110"/>
  <c r="E27" i="110"/>
  <c r="E26" i="110"/>
  <c r="E25" i="110"/>
  <c r="E24" i="110"/>
  <c r="E22" i="110"/>
  <c r="E21" i="110"/>
  <c r="E20" i="110"/>
  <c r="D13" i="110"/>
  <c r="C13" i="110"/>
  <c r="B13" i="110"/>
  <c r="E10" i="110"/>
  <c r="E9" i="110"/>
  <c r="H19" i="109"/>
  <c r="G19" i="109"/>
  <c r="G23" i="109" s="1"/>
  <c r="H14" i="109"/>
  <c r="H23" i="109" s="1"/>
  <c r="H107" i="108"/>
  <c r="G107" i="108"/>
  <c r="F107" i="108"/>
  <c r="E107" i="108"/>
  <c r="H104" i="108"/>
  <c r="G104" i="108"/>
  <c r="F104" i="108"/>
  <c r="E104" i="108"/>
  <c r="H97" i="108"/>
  <c r="G97" i="108"/>
  <c r="F97" i="108"/>
  <c r="E97" i="108"/>
  <c r="H52" i="108"/>
  <c r="H69" i="108" s="1"/>
  <c r="G52" i="108"/>
  <c r="G69" i="108" s="1"/>
  <c r="F52" i="108"/>
  <c r="F69" i="108" s="1"/>
  <c r="E52" i="108"/>
  <c r="E69" i="108" s="1"/>
  <c r="D126" i="119"/>
  <c r="D125" i="119"/>
  <c r="D124" i="119"/>
  <c r="D120" i="119"/>
  <c r="D100" i="119"/>
  <c r="D101" i="119" s="1"/>
  <c r="D99" i="119"/>
  <c r="D98" i="119"/>
  <c r="D84" i="119"/>
  <c r="D140" i="119" s="1"/>
  <c r="D77" i="119"/>
  <c r="D139" i="119" s="1"/>
  <c r="D70" i="119"/>
  <c r="D64" i="119"/>
  <c r="D137" i="119" s="1"/>
  <c r="D134" i="119"/>
  <c r="D19" i="119"/>
  <c r="D133" i="119" s="1"/>
  <c r="D11" i="119"/>
  <c r="D132" i="119" s="1"/>
  <c r="D141" i="119" s="1"/>
  <c r="E100" i="118"/>
  <c r="E92" i="118"/>
  <c r="E104" i="118" s="1"/>
  <c r="D92" i="118"/>
  <c r="D104" i="118" s="1"/>
  <c r="F91" i="118"/>
  <c r="F90" i="118"/>
  <c r="F89" i="118"/>
  <c r="F88" i="118"/>
  <c r="E83" i="118"/>
  <c r="E103" i="118" s="1"/>
  <c r="D83" i="118"/>
  <c r="D103" i="118" s="1"/>
  <c r="F82" i="118"/>
  <c r="F79" i="118"/>
  <c r="E74" i="118"/>
  <c r="E102" i="118" s="1"/>
  <c r="D74" i="118"/>
  <c r="D102" i="118" s="1"/>
  <c r="F73" i="118"/>
  <c r="F72" i="118"/>
  <c r="F71" i="118"/>
  <c r="F70" i="118"/>
  <c r="F66" i="118"/>
  <c r="F65" i="118"/>
  <c r="E50" i="118"/>
  <c r="E101" i="118" s="1"/>
  <c r="D50" i="118"/>
  <c r="D101" i="118" s="1"/>
  <c r="D100" i="118"/>
  <c r="F25" i="118"/>
  <c r="F99" i="118" s="1"/>
  <c r="E25" i="118"/>
  <c r="E99" i="118" s="1"/>
  <c r="E105" i="118" s="1"/>
  <c r="D25" i="118"/>
  <c r="D99" i="118" s="1"/>
  <c r="E98" i="118"/>
  <c r="D98" i="118"/>
  <c r="F8" i="118"/>
  <c r="F97" i="118"/>
  <c r="E8" i="118"/>
  <c r="E97" i="118"/>
  <c r="D8" i="118"/>
  <c r="D97" i="118" s="1"/>
  <c r="D105" i="118" s="1"/>
  <c r="H110" i="124"/>
  <c r="G109" i="124"/>
  <c r="G111" i="124" s="1"/>
  <c r="H111" i="124" s="1"/>
  <c r="F109" i="124"/>
  <c r="E109" i="124"/>
  <c r="E111" i="124" s="1"/>
  <c r="H108" i="124"/>
  <c r="G107" i="124"/>
  <c r="H107" i="124" s="1"/>
  <c r="F107" i="124"/>
  <c r="E107" i="124"/>
  <c r="H106" i="124"/>
  <c r="G105" i="124"/>
  <c r="H105" i="124" s="1"/>
  <c r="F105" i="124"/>
  <c r="E105" i="124"/>
  <c r="H104" i="124"/>
  <c r="H103" i="124"/>
  <c r="H102" i="124"/>
  <c r="H101" i="124"/>
  <c r="H100" i="124"/>
  <c r="H99" i="124"/>
  <c r="H98" i="124"/>
  <c r="H97" i="124"/>
  <c r="F96" i="124"/>
  <c r="E96" i="124"/>
  <c r="H95" i="124"/>
  <c r="G94" i="124"/>
  <c r="F94" i="124"/>
  <c r="F111" i="124" s="1"/>
  <c r="E94" i="124"/>
  <c r="H92" i="124"/>
  <c r="H90" i="124"/>
  <c r="H89" i="124"/>
  <c r="H88" i="124"/>
  <c r="H87" i="124"/>
  <c r="H86" i="124"/>
  <c r="H85" i="124"/>
  <c r="H84" i="124"/>
  <c r="H83" i="124"/>
  <c r="H82" i="124"/>
  <c r="G81" i="124"/>
  <c r="F81" i="124"/>
  <c r="E81" i="124"/>
  <c r="H78" i="124"/>
  <c r="H77" i="124"/>
  <c r="H76" i="124"/>
  <c r="H75" i="124"/>
  <c r="H74" i="124"/>
  <c r="H72" i="124"/>
  <c r="H71" i="124"/>
  <c r="H70" i="124"/>
  <c r="H69" i="124"/>
  <c r="G68" i="124"/>
  <c r="F68" i="124"/>
  <c r="E68" i="124"/>
  <c r="H55" i="124"/>
  <c r="F54" i="124"/>
  <c r="H54" i="124"/>
  <c r="E54" i="124"/>
  <c r="H53" i="124"/>
  <c r="H52" i="124"/>
  <c r="H51" i="124"/>
  <c r="H50" i="124"/>
  <c r="H49" i="124"/>
  <c r="H48" i="124"/>
  <c r="H47" i="124"/>
  <c r="H46" i="124"/>
  <c r="G45" i="124"/>
  <c r="F45" i="124"/>
  <c r="E45" i="124"/>
  <c r="H44" i="124"/>
  <c r="G43" i="124"/>
  <c r="F43" i="124"/>
  <c r="E43" i="124"/>
  <c r="H42" i="124"/>
  <c r="H41" i="124"/>
  <c r="H40" i="124"/>
  <c r="H39" i="124"/>
  <c r="H38" i="124"/>
  <c r="H37" i="124"/>
  <c r="H36" i="124"/>
  <c r="H35" i="124"/>
  <c r="H34" i="124"/>
  <c r="H33" i="124"/>
  <c r="H32" i="124"/>
  <c r="G27" i="124"/>
  <c r="H31" i="124"/>
  <c r="H30" i="124"/>
  <c r="H29" i="124"/>
  <c r="H28" i="124"/>
  <c r="F27" i="124"/>
  <c r="E27" i="124"/>
  <c r="H26" i="124"/>
  <c r="H25" i="124"/>
  <c r="H24" i="124"/>
  <c r="H23" i="124"/>
  <c r="H22" i="124"/>
  <c r="H21" i="124"/>
  <c r="H20" i="124"/>
  <c r="G19" i="124"/>
  <c r="F19" i="124"/>
  <c r="E19" i="124"/>
  <c r="H18" i="124"/>
  <c r="H17" i="124"/>
  <c r="H16" i="124"/>
  <c r="H15" i="124"/>
  <c r="H14" i="124"/>
  <c r="G13" i="124"/>
  <c r="F13" i="124"/>
  <c r="E13" i="124"/>
  <c r="H12" i="124"/>
  <c r="G11" i="124"/>
  <c r="F11" i="124"/>
  <c r="E11" i="124"/>
  <c r="H10" i="124"/>
  <c r="H9" i="124"/>
  <c r="G8" i="124"/>
  <c r="F8" i="124"/>
  <c r="E8" i="124"/>
  <c r="E86" i="102"/>
  <c r="H84" i="102"/>
  <c r="G83" i="102"/>
  <c r="H83" i="102" s="1"/>
  <c r="F83" i="102"/>
  <c r="E83" i="102"/>
  <c r="H82" i="102"/>
  <c r="H81" i="102"/>
  <c r="H80" i="102"/>
  <c r="H78" i="102"/>
  <c r="H77" i="102"/>
  <c r="H76" i="102"/>
  <c r="H74" i="102"/>
  <c r="E73" i="102"/>
  <c r="H72" i="102"/>
  <c r="G71" i="102"/>
  <c r="F71" i="102"/>
  <c r="E71" i="102"/>
  <c r="H55" i="102"/>
  <c r="G54" i="102"/>
  <c r="H54" i="102" s="1"/>
  <c r="F54" i="102"/>
  <c r="E54" i="102"/>
  <c r="H53" i="102"/>
  <c r="H52" i="102"/>
  <c r="H51" i="102"/>
  <c r="H50" i="102"/>
  <c r="H49" i="102"/>
  <c r="H48" i="102"/>
  <c r="H46" i="102"/>
  <c r="H45" i="102"/>
  <c r="H43" i="102"/>
  <c r="H42" i="102"/>
  <c r="H41" i="102"/>
  <c r="E40" i="102"/>
  <c r="H39" i="102"/>
  <c r="H38" i="102"/>
  <c r="G37" i="102"/>
  <c r="F37" i="102"/>
  <c r="E37" i="102"/>
  <c r="H36" i="102"/>
  <c r="G35" i="102"/>
  <c r="G34" i="102" s="1"/>
  <c r="H34" i="102" s="1"/>
  <c r="F35" i="102"/>
  <c r="E35" i="102"/>
  <c r="F31" i="102"/>
  <c r="E31" i="102"/>
  <c r="H30" i="102"/>
  <c r="H29" i="102"/>
  <c r="H28" i="102"/>
  <c r="H26" i="102"/>
  <c r="H24" i="102"/>
  <c r="H23" i="102"/>
  <c r="H22" i="102"/>
  <c r="H21" i="102"/>
  <c r="H20" i="102"/>
  <c r="G19" i="102"/>
  <c r="F19" i="102"/>
  <c r="H17" i="102"/>
  <c r="H15" i="102"/>
  <c r="H14" i="102"/>
  <c r="H13" i="102"/>
  <c r="H12" i="102"/>
  <c r="H11" i="102"/>
  <c r="H10" i="102"/>
  <c r="F28" i="82"/>
  <c r="E108" i="125"/>
  <c r="E45" i="125"/>
  <c r="E105" i="125"/>
  <c r="E107" i="125" s="1"/>
  <c r="E110" i="125" s="1"/>
  <c r="E103" i="125"/>
  <c r="E101" i="125"/>
  <c r="E92" i="125"/>
  <c r="E90" i="125"/>
  <c r="E88" i="125"/>
  <c r="E78" i="125"/>
  <c r="E21" i="125"/>
  <c r="E15" i="125"/>
  <c r="E13" i="125"/>
  <c r="E10" i="125"/>
  <c r="F38" i="122"/>
  <c r="F36" i="122"/>
  <c r="F34" i="122"/>
  <c r="F32" i="122"/>
  <c r="F26" i="122"/>
  <c r="F10" i="122" s="1"/>
  <c r="F43" i="122" s="1"/>
  <c r="B37" i="110"/>
  <c r="E13" i="110"/>
  <c r="F20" i="111"/>
  <c r="F21" i="111"/>
  <c r="F24" i="111"/>
  <c r="E28" i="111"/>
  <c r="D35" i="111"/>
  <c r="F22" i="111"/>
  <c r="F92" i="111"/>
  <c r="C30" i="114"/>
  <c r="D28" i="111"/>
  <c r="H73" i="102"/>
  <c r="F31" i="122"/>
  <c r="C26" i="140"/>
  <c r="C74" i="140" s="1"/>
  <c r="F119" i="111"/>
  <c r="F73" i="111"/>
  <c r="F67" i="111"/>
  <c r="D130" i="111"/>
  <c r="E130" i="111"/>
  <c r="F28" i="111"/>
  <c r="E35" i="111"/>
  <c r="E30" i="112"/>
  <c r="C36" i="112"/>
  <c r="D38" i="113"/>
  <c r="E31" i="113"/>
  <c r="B38" i="113"/>
  <c r="E15" i="113"/>
  <c r="E23" i="114"/>
  <c r="D30" i="114"/>
  <c r="E12" i="114"/>
  <c r="F130" i="111"/>
  <c r="H94" i="124"/>
  <c r="H91" i="124"/>
  <c r="H81" i="124"/>
  <c r="H11" i="124"/>
  <c r="G96" i="124"/>
  <c r="H96" i="124" s="1"/>
  <c r="H68" i="124"/>
  <c r="H45" i="124"/>
  <c r="H43" i="124"/>
  <c r="H27" i="124"/>
  <c r="H19" i="124"/>
  <c r="H13" i="124"/>
  <c r="H8" i="124"/>
  <c r="E34" i="102"/>
  <c r="H40" i="102"/>
  <c r="H18" i="102"/>
  <c r="F9" i="102"/>
  <c r="F34" i="102"/>
  <c r="E8" i="102"/>
  <c r="E90" i="102" s="1"/>
  <c r="H35" i="102"/>
  <c r="H37" i="102"/>
  <c r="G31" i="102"/>
  <c r="H31" i="102" s="1"/>
  <c r="H71" i="102"/>
  <c r="H19" i="102"/>
  <c r="D138" i="119"/>
  <c r="D93" i="119"/>
  <c r="F83" i="118"/>
  <c r="F103" i="118"/>
  <c r="F92" i="118"/>
  <c r="F104" i="118"/>
  <c r="F8" i="102"/>
  <c r="F85" i="102"/>
  <c r="F90" i="102"/>
  <c r="F102" i="118" l="1"/>
  <c r="F105" i="118"/>
  <c r="B36" i="112"/>
  <c r="E15" i="112"/>
  <c r="D36" i="112"/>
  <c r="H9" i="102"/>
  <c r="G8" i="102"/>
  <c r="E85" i="102"/>
  <c r="D37" i="110"/>
  <c r="F7" i="138"/>
  <c r="F18" i="138" s="1"/>
  <c r="E30" i="110"/>
  <c r="E10" i="112"/>
  <c r="H109" i="124"/>
  <c r="C25" i="140"/>
  <c r="F24" i="109"/>
  <c r="G98" i="108"/>
  <c r="F105" i="108"/>
  <c r="G108" i="108"/>
  <c r="F108" i="108"/>
  <c r="F98" i="108"/>
  <c r="F87" i="108"/>
  <c r="G87" i="108"/>
  <c r="H87" i="108"/>
  <c r="F109" i="108"/>
  <c r="G109" i="108"/>
  <c r="G105" i="108"/>
  <c r="H109" i="108"/>
  <c r="E109" i="108"/>
  <c r="H70" i="108"/>
  <c r="G70" i="108"/>
  <c r="F70" i="108"/>
  <c r="G85" i="102" l="1"/>
  <c r="H85" i="102" s="1"/>
  <c r="H8" i="102"/>
  <c r="G24" i="109"/>
  <c r="H24" i="109"/>
  <c r="H110" i="108"/>
  <c r="F110" i="108"/>
  <c r="G110" i="10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Brozova Pavlina</author>
  </authors>
  <commentList>
    <comment ref="D28" authorId="0" shapeId="0" xr:uid="{00000000-0006-0000-1200-000001000000}">
      <text>
        <r>
          <rPr>
            <b/>
            <sz val="8"/>
            <color indexed="81"/>
            <rFont val="Tahoma"/>
            <family val="2"/>
            <charset val="238"/>
          </rPr>
          <t>včetně skladu 11 - p. Procházková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31" authorId="0" shapeId="0" xr:uid="{00000000-0006-0000-1200-000002000000}">
      <text>
        <r>
          <rPr>
            <b/>
            <sz val="8"/>
            <color indexed="81"/>
            <rFont val="Tahoma"/>
            <family val="2"/>
            <charset val="238"/>
          </rPr>
          <t>admin:</t>
        </r>
        <r>
          <rPr>
            <sz val="8"/>
            <color indexed="81"/>
            <rFont val="Tahoma"/>
            <family val="2"/>
            <charset val="238"/>
          </rPr>
          <t xml:space="preserve">
včetně odboru školství</t>
        </r>
      </text>
    </comment>
    <comment ref="G31" authorId="0" shapeId="0" xr:uid="{00000000-0006-0000-1200-000003000000}">
      <text>
        <r>
          <rPr>
            <b/>
            <sz val="8"/>
            <color indexed="81"/>
            <rFont val="Tahoma"/>
            <family val="2"/>
            <charset val="238"/>
          </rPr>
          <t>admin:</t>
        </r>
        <r>
          <rPr>
            <sz val="8"/>
            <color indexed="81"/>
            <rFont val="Tahoma"/>
            <family val="2"/>
            <charset val="238"/>
          </rPr>
          <t xml:space="preserve">
včetně odboru školství</t>
        </r>
      </text>
    </comment>
    <comment ref="F60" authorId="0" shapeId="0" xr:uid="{00000000-0006-0000-1200-000004000000}">
      <text>
        <r>
          <rPr>
            <b/>
            <sz val="8"/>
            <color indexed="81"/>
            <rFont val="Tahoma"/>
            <family val="2"/>
            <charset val="238"/>
          </rPr>
          <t>admin:</t>
        </r>
        <r>
          <rPr>
            <sz val="8"/>
            <color indexed="81"/>
            <rFont val="Tahoma"/>
            <family val="2"/>
            <charset val="238"/>
          </rPr>
          <t xml:space="preserve">
včetně odboru školství</t>
        </r>
      </text>
    </comment>
    <comment ref="G60" authorId="0" shapeId="0" xr:uid="{00000000-0006-0000-1200-000005000000}">
      <text>
        <r>
          <rPr>
            <b/>
            <sz val="8"/>
            <color indexed="81"/>
            <rFont val="Tahoma"/>
            <family val="2"/>
            <charset val="238"/>
          </rPr>
          <t>admin:</t>
        </r>
        <r>
          <rPr>
            <sz val="8"/>
            <color indexed="81"/>
            <rFont val="Tahoma"/>
            <family val="2"/>
            <charset val="238"/>
          </rPr>
          <t xml:space="preserve">
včetně odboru školství</t>
        </r>
      </text>
    </comment>
    <comment ref="F63" authorId="1" shapeId="0" xr:uid="{00000000-0006-0000-1200-000006000000}">
      <text>
        <r>
          <rPr>
            <b/>
            <sz val="9"/>
            <color indexed="81"/>
            <rFont val="Tahoma"/>
            <family val="2"/>
            <charset val="238"/>
          </rPr>
          <t>Brozova Pavlina:</t>
        </r>
        <r>
          <rPr>
            <sz val="9"/>
            <color indexed="81"/>
            <rFont val="Tahoma"/>
            <family val="2"/>
            <charset val="238"/>
          </rPr>
          <t xml:space="preserve">
včetně odboru školství</t>
        </r>
      </text>
    </comment>
    <comment ref="G63" authorId="1" shapeId="0" xr:uid="{00000000-0006-0000-1200-000007000000}">
      <text>
        <r>
          <rPr>
            <b/>
            <sz val="9"/>
            <color indexed="81"/>
            <rFont val="Tahoma"/>
            <family val="2"/>
            <charset val="238"/>
          </rPr>
          <t>Brozova Pavlina:</t>
        </r>
        <r>
          <rPr>
            <sz val="9"/>
            <color indexed="81"/>
            <rFont val="Tahoma"/>
            <family val="2"/>
            <charset val="238"/>
          </rPr>
          <t xml:space="preserve">
včetně odboru školství</t>
        </r>
      </text>
    </comment>
    <comment ref="F64" authorId="0" shapeId="0" xr:uid="{00000000-0006-0000-1200-000008000000}">
      <text>
        <r>
          <rPr>
            <b/>
            <sz val="8"/>
            <color indexed="81"/>
            <rFont val="Tahoma"/>
            <family val="2"/>
            <charset val="238"/>
          </rPr>
          <t>admin:</t>
        </r>
        <r>
          <rPr>
            <sz val="8"/>
            <color indexed="81"/>
            <rFont val="Tahoma"/>
            <family val="2"/>
            <charset val="238"/>
          </rPr>
          <t xml:space="preserve">
včetně odboru školství</t>
        </r>
      </text>
    </comment>
    <comment ref="G64" authorId="0" shapeId="0" xr:uid="{00000000-0006-0000-1200-000009000000}">
      <text>
        <r>
          <rPr>
            <b/>
            <sz val="8"/>
            <color indexed="81"/>
            <rFont val="Tahoma"/>
            <family val="2"/>
            <charset val="238"/>
          </rPr>
          <t>admin:</t>
        </r>
        <r>
          <rPr>
            <sz val="8"/>
            <color indexed="81"/>
            <rFont val="Tahoma"/>
            <family val="2"/>
            <charset val="238"/>
          </rPr>
          <t xml:space="preserve">
včetně odboru školství</t>
        </r>
      </text>
    </comment>
    <comment ref="F73" authorId="0" shapeId="0" xr:uid="{00000000-0006-0000-1200-00000A000000}">
      <text>
        <r>
          <rPr>
            <b/>
            <sz val="8"/>
            <color indexed="81"/>
            <rFont val="Tahoma"/>
            <family val="2"/>
            <charset val="238"/>
          </rPr>
          <t>admin:</t>
        </r>
        <r>
          <rPr>
            <sz val="8"/>
            <color indexed="81"/>
            <rFont val="Tahoma"/>
            <family val="2"/>
            <charset val="238"/>
          </rPr>
          <t xml:space="preserve">
včetně odboru školství</t>
        </r>
      </text>
    </comment>
    <comment ref="G73" authorId="0" shapeId="0" xr:uid="{00000000-0006-0000-1200-00000B000000}">
      <text>
        <r>
          <rPr>
            <b/>
            <sz val="8"/>
            <color indexed="81"/>
            <rFont val="Tahoma"/>
            <family val="2"/>
            <charset val="238"/>
          </rPr>
          <t>admin:</t>
        </r>
        <r>
          <rPr>
            <sz val="8"/>
            <color indexed="81"/>
            <rFont val="Tahoma"/>
            <family val="2"/>
            <charset val="238"/>
          </rPr>
          <t xml:space="preserve">
včetně odboru školství</t>
        </r>
      </text>
    </comment>
    <comment ref="F89" authorId="0" shapeId="0" xr:uid="{00000000-0006-0000-1200-00000C000000}">
      <text>
        <r>
          <rPr>
            <b/>
            <sz val="8"/>
            <color indexed="81"/>
            <rFont val="Tahoma"/>
            <family val="2"/>
            <charset val="238"/>
          </rPr>
          <t>admin:</t>
        </r>
        <r>
          <rPr>
            <sz val="8"/>
            <color indexed="81"/>
            <rFont val="Tahoma"/>
            <family val="2"/>
            <charset val="238"/>
          </rPr>
          <t xml:space="preserve">
včetně odboru školství</t>
        </r>
      </text>
    </comment>
    <comment ref="G89" authorId="0" shapeId="0" xr:uid="{00000000-0006-0000-1200-00000D000000}">
      <text>
        <r>
          <rPr>
            <b/>
            <sz val="8"/>
            <color indexed="81"/>
            <rFont val="Tahoma"/>
            <family val="2"/>
            <charset val="238"/>
          </rPr>
          <t>admin:</t>
        </r>
        <r>
          <rPr>
            <sz val="8"/>
            <color indexed="81"/>
            <rFont val="Tahoma"/>
            <family val="2"/>
            <charset val="238"/>
          </rPr>
          <t xml:space="preserve">
včetně odboru školství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Brožová Pavlína</author>
  </authors>
  <commentList>
    <comment ref="H6" authorId="0" shapeId="0" xr:uid="{00000000-0006-0000-1300-000001000000}">
      <text>
        <r>
          <rPr>
            <b/>
            <sz val="9"/>
            <color indexed="81"/>
            <rFont val="Tahoma"/>
            <family val="2"/>
            <charset val="238"/>
          </rPr>
          <t>Brožová Pavlína:</t>
        </r>
        <r>
          <rPr>
            <sz val="9"/>
            <color indexed="81"/>
            <rFont val="Tahoma"/>
            <family val="2"/>
            <charset val="238"/>
          </rPr>
          <t xml:space="preserve">
bude oprava o 1000kč</t>
        </r>
      </text>
    </comment>
  </commentList>
</comments>
</file>

<file path=xl/sharedStrings.xml><?xml version="1.0" encoding="utf-8"?>
<sst xmlns="http://schemas.openxmlformats.org/spreadsheetml/2006/main" count="4929" uniqueCount="1888">
  <si>
    <t>Název projektu</t>
  </si>
  <si>
    <t xml:space="preserve">3/1 </t>
  </si>
  <si>
    <t xml:space="preserve">3/2 </t>
  </si>
  <si>
    <t>5/1</t>
  </si>
  <si>
    <t>5/2</t>
  </si>
  <si>
    <t>*konsolidací se rozumí vyloučení peněžních převodů mezi rozpočtovými účty a účty penežních fondů představující na jedné straně výdaje rozpočtu a na druhé straně příjmy rozpočtu</t>
  </si>
  <si>
    <t>RO č.</t>
  </si>
  <si>
    <t>obsah</t>
  </si>
  <si>
    <t>04</t>
  </si>
  <si>
    <t>školství</t>
  </si>
  <si>
    <t>08</t>
  </si>
  <si>
    <t>živ.prostředí</t>
  </si>
  <si>
    <t>05</t>
  </si>
  <si>
    <t>sociální věci</t>
  </si>
  <si>
    <t>01</t>
  </si>
  <si>
    <t>03</t>
  </si>
  <si>
    <t>ekonomika</t>
  </si>
  <si>
    <t>07</t>
  </si>
  <si>
    <t>14</t>
  </si>
  <si>
    <t>investice</t>
  </si>
  <si>
    <t>06</t>
  </si>
  <si>
    <t>doprava</t>
  </si>
  <si>
    <t>02</t>
  </si>
  <si>
    <t>09</t>
  </si>
  <si>
    <t>zdravotnictví</t>
  </si>
  <si>
    <t>provozní příspěvky přísp.organizacím</t>
  </si>
  <si>
    <t>výdaje fondu ochrany vod</t>
  </si>
  <si>
    <t>10</t>
  </si>
  <si>
    <t xml:space="preserve">přenesené a samostatné působnosti </t>
  </si>
  <si>
    <t>odměny včetně pojistného (zastupitelé)</t>
  </si>
  <si>
    <t>výdaje sociálního fondu</t>
  </si>
  <si>
    <t>výdaje kraje celkem</t>
  </si>
  <si>
    <t>právní odbor</t>
  </si>
  <si>
    <t xml:space="preserve">4/1 </t>
  </si>
  <si>
    <t>ORJ</t>
  </si>
  <si>
    <t xml:space="preserve">název odboru </t>
  </si>
  <si>
    <t>pol.</t>
  </si>
  <si>
    <t>druh příjmů</t>
  </si>
  <si>
    <t>1xxx</t>
  </si>
  <si>
    <t>podíl kraje na sdílených daních</t>
  </si>
  <si>
    <t>příjmy z úroků</t>
  </si>
  <si>
    <t>příspěvky obcí na dopravní obslužnost</t>
  </si>
  <si>
    <t>odbor kultury, památ.péče a cestovního ruchu</t>
  </si>
  <si>
    <t>2xxx</t>
  </si>
  <si>
    <t>příspěvek na přenesený výkon st.správy</t>
  </si>
  <si>
    <t>zdroje kraje celkem</t>
  </si>
  <si>
    <t xml:space="preserve">druh výdajů </t>
  </si>
  <si>
    <t>kapitálové dotace</t>
  </si>
  <si>
    <t>přijaté úvěry</t>
  </si>
  <si>
    <t xml:space="preserve">2/1 </t>
  </si>
  <si>
    <t>běžné provozní výdaje spravované odborem kancelář hejtmana</t>
  </si>
  <si>
    <t>běžné provozní výdaje spravované odborem kancelář ředitele</t>
  </si>
  <si>
    <t>odbor soc.věcí</t>
  </si>
  <si>
    <t>neinvestiční přijaté transfery ze zahraničí</t>
  </si>
  <si>
    <t>Název položky</t>
  </si>
  <si>
    <t>v tom:</t>
  </si>
  <si>
    <t>373</t>
  </si>
  <si>
    <t>374</t>
  </si>
  <si>
    <t>Ostatní krátkodobé pohledávky</t>
  </si>
  <si>
    <t>377</t>
  </si>
  <si>
    <t>Náklady příštích období</t>
  </si>
  <si>
    <t>381</t>
  </si>
  <si>
    <t>Dohadné účty aktivní</t>
  </si>
  <si>
    <t>388</t>
  </si>
  <si>
    <t>Dohadné účty pasivní</t>
  </si>
  <si>
    <t>389</t>
  </si>
  <si>
    <t>Vnitřní zúčtování</t>
  </si>
  <si>
    <t>395</t>
  </si>
  <si>
    <t>Ostatní fondy</t>
  </si>
  <si>
    <t>419</t>
  </si>
  <si>
    <t>451</t>
  </si>
  <si>
    <t>459</t>
  </si>
  <si>
    <t>462</t>
  </si>
  <si>
    <t>Ostatní dlouhodobé pohledávky</t>
  </si>
  <si>
    <t>469</t>
  </si>
  <si>
    <t>901</t>
  </si>
  <si>
    <t>902</t>
  </si>
  <si>
    <t>Ostatní majetek</t>
  </si>
  <si>
    <t>tis.Kč</t>
  </si>
  <si>
    <t>ukazatel</t>
  </si>
  <si>
    <t>plnění</t>
  </si>
  <si>
    <t>% plnění</t>
  </si>
  <si>
    <t>úroky</t>
  </si>
  <si>
    <t>x</t>
  </si>
  <si>
    <t xml:space="preserve">ukazatel </t>
  </si>
  <si>
    <t>pozn.</t>
  </si>
  <si>
    <t>18</t>
  </si>
  <si>
    <t>oddělení sekretariátu ředitele</t>
  </si>
  <si>
    <t>spolufinancování EU</t>
  </si>
  <si>
    <t>daň z příjmů právnických osob hrazená krajem</t>
  </si>
  <si>
    <t>Kapitola 924 - Úvěry</t>
  </si>
  <si>
    <t>v tis. Kč</t>
  </si>
  <si>
    <t>Kapitola 923 - Spolufinancování EU</t>
  </si>
  <si>
    <t>čerpání</t>
  </si>
  <si>
    <t>příspěvkové organizace</t>
  </si>
  <si>
    <t>úvěry</t>
  </si>
  <si>
    <t>odvody příspěvkových organizací</t>
  </si>
  <si>
    <t>12</t>
  </si>
  <si>
    <t>informatika</t>
  </si>
  <si>
    <t>ÚPRAVY SCHVÁLENÉHO ROZPOČTU</t>
  </si>
  <si>
    <t>uhrazené splátky dlouhodobých přijatých úvěrů</t>
  </si>
  <si>
    <t>Pozemky</t>
  </si>
  <si>
    <t>Výnosy příštích období</t>
  </si>
  <si>
    <t>384</t>
  </si>
  <si>
    <t>Jmění účetní jednotky</t>
  </si>
  <si>
    <t>401</t>
  </si>
  <si>
    <t>403</t>
  </si>
  <si>
    <t>406</t>
  </si>
  <si>
    <t>Oprávky k software</t>
  </si>
  <si>
    <t>073</t>
  </si>
  <si>
    <t>Oprávky k ocenitelným právům</t>
  </si>
  <si>
    <t>074</t>
  </si>
  <si>
    <t>Oprávky k DDNM</t>
  </si>
  <si>
    <t>078</t>
  </si>
  <si>
    <t>Oprávky k ostatnímu DNM</t>
  </si>
  <si>
    <t>079</t>
  </si>
  <si>
    <t>Oprávky ke stavbám</t>
  </si>
  <si>
    <t>081</t>
  </si>
  <si>
    <t>082</t>
  </si>
  <si>
    <t>Oprávky k DDHM</t>
  </si>
  <si>
    <t>088</t>
  </si>
  <si>
    <t>194</t>
  </si>
  <si>
    <t>SÚ</t>
  </si>
  <si>
    <t>Text</t>
  </si>
  <si>
    <t>CELKEM POK  skutečný stav</t>
  </si>
  <si>
    <t>ROZDÍL</t>
  </si>
  <si>
    <t>Sociální věci skutečný stav</t>
  </si>
  <si>
    <t>Životní prostředí skutečný stav</t>
  </si>
  <si>
    <t>Zdravotnictví  skutečný stav</t>
  </si>
  <si>
    <t>F/D</t>
  </si>
  <si>
    <t>Software</t>
  </si>
  <si>
    <t>F</t>
  </si>
  <si>
    <t>Drobný dlouhodobý nehmotný majetek</t>
  </si>
  <si>
    <t>Ostatní dlouhodobý nehmotný majetek</t>
  </si>
  <si>
    <t>D</t>
  </si>
  <si>
    <t>Stavby</t>
  </si>
  <si>
    <t>Drobný dlouhodobý hmotný majetek</t>
  </si>
  <si>
    <t>Ostatní dlouhodobý hmotný majetek</t>
  </si>
  <si>
    <t xml:space="preserve">Pozemky </t>
  </si>
  <si>
    <t>Celkem Kč</t>
  </si>
  <si>
    <t>Název majetku</t>
  </si>
  <si>
    <t>Inventura</t>
  </si>
  <si>
    <t>013</t>
  </si>
  <si>
    <t>Ocenitelná práva</t>
  </si>
  <si>
    <t>014</t>
  </si>
  <si>
    <t>018</t>
  </si>
  <si>
    <t>Ostatní DNM</t>
  </si>
  <si>
    <t>číslo usnesení</t>
  </si>
  <si>
    <t>správce rozpočtových prostředků</t>
  </si>
  <si>
    <t>vliv na objem rozpočtu tis.Kč</t>
  </si>
  <si>
    <t>dotace z MŠMT, zapojení do kap. 91604</t>
  </si>
  <si>
    <t>dotace z MPSV, zapojení do kap. 92305</t>
  </si>
  <si>
    <t>Ukazatel / Rok</t>
  </si>
  <si>
    <t xml:space="preserve">Zadluženost kraje CELKEM (nesplacený zůstatek jistin, závazku) </t>
  </si>
  <si>
    <t>z toho:</t>
  </si>
  <si>
    <t>Revitalizace pozemních komunikací na území LK - úvěr</t>
  </si>
  <si>
    <t>Splátky jistin a obdobných závazků</t>
  </si>
  <si>
    <t>Revitalizace pozemních komunikací na území LK - roční splátka jistiny</t>
  </si>
  <si>
    <t>Výměna oken v resortu školství, SULKO - roční splátka dle splát. kalendáře</t>
  </si>
  <si>
    <t>neinv.přijaté transfery od mezinár.institucí</t>
  </si>
  <si>
    <t>Kurzové rozdíly a transakční náklady projektů EU</t>
  </si>
  <si>
    <t>MF</t>
  </si>
  <si>
    <t>ministerstvo práce a sociálních věcí</t>
  </si>
  <si>
    <t>kultura</t>
  </si>
  <si>
    <t>ministerstvo dopravy</t>
  </si>
  <si>
    <t>019</t>
  </si>
  <si>
    <t>021</t>
  </si>
  <si>
    <t>022</t>
  </si>
  <si>
    <t>DDHM</t>
  </si>
  <si>
    <t>028</t>
  </si>
  <si>
    <t>031</t>
  </si>
  <si>
    <t>032</t>
  </si>
  <si>
    <t>041</t>
  </si>
  <si>
    <t>042</t>
  </si>
  <si>
    <t>061</t>
  </si>
  <si>
    <t>Materiál na skladě</t>
  </si>
  <si>
    <t>112</t>
  </si>
  <si>
    <t>231</t>
  </si>
  <si>
    <t>236</t>
  </si>
  <si>
    <t>245</t>
  </si>
  <si>
    <t>Ceniny</t>
  </si>
  <si>
    <t>263</t>
  </si>
  <si>
    <t>Odběratelé</t>
  </si>
  <si>
    <t>311</t>
  </si>
  <si>
    <t>314</t>
  </si>
  <si>
    <t>315</t>
  </si>
  <si>
    <t>316</t>
  </si>
  <si>
    <t>Dodavatelé</t>
  </si>
  <si>
    <t>321</t>
  </si>
  <si>
    <t>324</t>
  </si>
  <si>
    <t>331</t>
  </si>
  <si>
    <t>333</t>
  </si>
  <si>
    <t>Pohledávky za zaměstnanci</t>
  </si>
  <si>
    <t>vlastní příjmy rozpočtu kraje</t>
  </si>
  <si>
    <t>poplatky za odběry podzemních vod</t>
  </si>
  <si>
    <t>ostatní nedaňové příjmy</t>
  </si>
  <si>
    <t>kapitálové příjmy z prodeje dlouhodobého majetku kraje</t>
  </si>
  <si>
    <t>dotační příjmy rozpočtu kraje</t>
  </si>
  <si>
    <t>zákon o státním rozpočtu</t>
  </si>
  <si>
    <t>dotace z jiných rozpočtů</t>
  </si>
  <si>
    <t>SFŽP</t>
  </si>
  <si>
    <t>ministerstvo kultury</t>
  </si>
  <si>
    <t xml:space="preserve">MŠMT </t>
  </si>
  <si>
    <t>MPSV</t>
  </si>
  <si>
    <t>MD</t>
  </si>
  <si>
    <t>MMR</t>
  </si>
  <si>
    <t>MŽP</t>
  </si>
  <si>
    <t>MK</t>
  </si>
  <si>
    <t>13</t>
  </si>
  <si>
    <t>15</t>
  </si>
  <si>
    <t>ostatní přijaté vratky transferů</t>
  </si>
  <si>
    <t>přijaté nekapitálové příspěvky a náhrady</t>
  </si>
  <si>
    <t>přijaté splátky půjčených prostředků</t>
  </si>
  <si>
    <t>nedaňové příjmy ostatní</t>
  </si>
  <si>
    <t>kapitálové příjmy</t>
  </si>
  <si>
    <t xml:space="preserve">z toho </t>
  </si>
  <si>
    <t>Dotační příjmy rozpočtu kraje</t>
  </si>
  <si>
    <t>příspěvek na výkon státní správy</t>
  </si>
  <si>
    <t>příspěvky z rozpočtů obcí na dopravní obslužnost</t>
  </si>
  <si>
    <t>Financování</t>
  </si>
  <si>
    <t>kap.</t>
  </si>
  <si>
    <t>běžné provozní výdaje (zastupitelstvo)</t>
  </si>
  <si>
    <t>běžné provozní výdaje krajského úřadu</t>
  </si>
  <si>
    <t>v resortu dopravy</t>
  </si>
  <si>
    <t>v resortu zdravotnictví</t>
  </si>
  <si>
    <t>odbor ekonomický</t>
  </si>
  <si>
    <t>odbor informatiky</t>
  </si>
  <si>
    <t>odbor správní</t>
  </si>
  <si>
    <t>odbor investic a správy nemovitého majetku</t>
  </si>
  <si>
    <t>odbor regionálního rozvoje a evropských projektů</t>
  </si>
  <si>
    <t>odbor kancelář ředitele</t>
  </si>
  <si>
    <t>%plnění</t>
  </si>
  <si>
    <t>kapitálové dotace státního rozpočtu</t>
  </si>
  <si>
    <t>Regionální operační program (ROP)</t>
  </si>
  <si>
    <t>v resortu školství, mládeže a tělovýchovy a sportu (nepřímé náklady)</t>
  </si>
  <si>
    <t>v resortu sociálních věcí</t>
  </si>
  <si>
    <t>v resortu kultury, památkové péče a cestovního ruchu</t>
  </si>
  <si>
    <t>působnosti kraje</t>
  </si>
  <si>
    <t>odbor sociálních věcí</t>
  </si>
  <si>
    <t>odbor právní</t>
  </si>
  <si>
    <t>kapitálové výdaje</t>
  </si>
  <si>
    <t xml:space="preserve">2/2 </t>
  </si>
  <si>
    <t>LESNICKÝ FOND KRAJE</t>
  </si>
  <si>
    <t>FOND OCHRANY VOD KRAJE</t>
  </si>
  <si>
    <t>infrastruktura-spoluúčast kraje - akce</t>
  </si>
  <si>
    <t>infrastruktura-spoluúčast kraje - rezerva</t>
  </si>
  <si>
    <t>finanční rezervy fondu</t>
  </si>
  <si>
    <t>program vodohospod. akcí - akce</t>
  </si>
  <si>
    <t>program vodohospod. akcí - rezerva</t>
  </si>
  <si>
    <t>KRIZOVÝ FOND KRAJE</t>
  </si>
  <si>
    <t>CELKEM</t>
  </si>
  <si>
    <t>ministerstvo životního prostředí</t>
  </si>
  <si>
    <t>ministerstvo financí</t>
  </si>
  <si>
    <t>345</t>
  </si>
  <si>
    <t>346</t>
  </si>
  <si>
    <t>347</t>
  </si>
  <si>
    <t>348</t>
  </si>
  <si>
    <t>349</t>
  </si>
  <si>
    <t>příspěvky na hospodaření v lesích - rezerva</t>
  </si>
  <si>
    <t>příspěvky na hospodaření v lesích - transfery</t>
  </si>
  <si>
    <t>335</t>
  </si>
  <si>
    <t>336</t>
  </si>
  <si>
    <t>342</t>
  </si>
  <si>
    <t>DPH</t>
  </si>
  <si>
    <t>343</t>
  </si>
  <si>
    <t>378</t>
  </si>
  <si>
    <t>Ostatní dlouhodobé závazky</t>
  </si>
  <si>
    <t>Peníze na cestě</t>
  </si>
  <si>
    <t>262</t>
  </si>
  <si>
    <t>341</t>
  </si>
  <si>
    <t>financování</t>
  </si>
  <si>
    <t>celkem</t>
  </si>
  <si>
    <t>SOCIÁLNÍ FOND KRAJE</t>
  </si>
  <si>
    <t>příspěvky na stravování</t>
  </si>
  <si>
    <t>odměny při životních jubileích</t>
  </si>
  <si>
    <t>příspěvek k penzijnímu připojištění</t>
  </si>
  <si>
    <t>předplatné a příspěvky na sportovní činnost</t>
  </si>
  <si>
    <t>předplatné a příspěvky na kulturní činnost</t>
  </si>
  <si>
    <t>sociální výpomoci a půjčky</t>
  </si>
  <si>
    <t>dary</t>
  </si>
  <si>
    <t>finanční rezerva SF</t>
  </si>
  <si>
    <t>Pěstitelské celky</t>
  </si>
  <si>
    <t>408</t>
  </si>
  <si>
    <t>Dlouhodobé poskytnuté zálohy</t>
  </si>
  <si>
    <t>465</t>
  </si>
  <si>
    <t>Dlouhodobé poskytnuté zálohy na transfery</t>
  </si>
  <si>
    <t>Dlouhodobé přijaté zálohy na transfery</t>
  </si>
  <si>
    <t>471</t>
  </si>
  <si>
    <t>472</t>
  </si>
  <si>
    <t>ostatní odvody z poskyt. činností a služeb (odb.způs.+ eurolicence)</t>
  </si>
  <si>
    <t>*</t>
  </si>
  <si>
    <t>odbor kancelář hejtmana</t>
  </si>
  <si>
    <t>odbor školství, mládeže, tělovýchovy a sportu</t>
  </si>
  <si>
    <t>odbor dopravy</t>
  </si>
  <si>
    <t>odbor kultury, památkové péče a cestovního ruchu</t>
  </si>
  <si>
    <t>odbor životního prostředí a zemědělství</t>
  </si>
  <si>
    <t>odbor zdravotnictví</t>
  </si>
  <si>
    <t>odbor územního plánování a stavebního řádu</t>
  </si>
  <si>
    <t>odbor regionálního rozvoje a evrop. projektů</t>
  </si>
  <si>
    <t xml:space="preserve">DDNM </t>
  </si>
  <si>
    <t>Kulturní předměty</t>
  </si>
  <si>
    <t>Nedokončený DNM</t>
  </si>
  <si>
    <t>Nedokončený DHM</t>
  </si>
  <si>
    <t>Majetkové účasti v osobách s rozhodujícím vlivem</t>
  </si>
  <si>
    <t>Základní běžný účet územně samosprávných celků</t>
  </si>
  <si>
    <t xml:space="preserve">Běžné účty fondů územních samosprávných celků </t>
  </si>
  <si>
    <t>Jiné běžné účty</t>
  </si>
  <si>
    <t>Krátkodobé poskytnuté zálohy</t>
  </si>
  <si>
    <t>Jiné pohledávky z hlavní činnosti</t>
  </si>
  <si>
    <t>Poskytnuté návratné fin. výpom. krátkodobé</t>
  </si>
  <si>
    <t>319</t>
  </si>
  <si>
    <t>Krátkodobé přijaté zálohy</t>
  </si>
  <si>
    <t>Zaměstnanci</t>
  </si>
  <si>
    <t>Jiné závazky vůči zaměstnancům</t>
  </si>
  <si>
    <t>344</t>
  </si>
  <si>
    <t>Závazky k osobám mimo vybrané vládní instituce</t>
  </si>
  <si>
    <t>Pohledávky za vybranými ústředními vládními institucemi</t>
  </si>
  <si>
    <t>Závazky k vybraným ústředním vládním institucím</t>
  </si>
  <si>
    <t>Pohledávky za vybranými místními vládními institucemi</t>
  </si>
  <si>
    <t>Závazky k vybraným místním vládním institucím</t>
  </si>
  <si>
    <t>Krátkodobé poskytnuté zálohy na transfery</t>
  </si>
  <si>
    <t>Krátkodobé přijaté zálohy na transfery</t>
  </si>
  <si>
    <t>Ostatní krátkodobé závazky</t>
  </si>
  <si>
    <t>Transfery na pořízení dlouhodobého majetku</t>
  </si>
  <si>
    <t>Oceň. rozdíly při prvotním použití metody</t>
  </si>
  <si>
    <t>Jiné oceňovací rozdíly</t>
  </si>
  <si>
    <t>Dlouhodobé úvěry</t>
  </si>
  <si>
    <t>Poskytnuté návratné fin. výpomoci dlouhodobé</t>
  </si>
  <si>
    <t>Vyřazené pohledávky</t>
  </si>
  <si>
    <t>407</t>
  </si>
  <si>
    <t>investiční dotace</t>
  </si>
  <si>
    <t>MZdr</t>
  </si>
  <si>
    <t>SFDI</t>
  </si>
  <si>
    <t>Státní fond dopravní infrastruktury</t>
  </si>
  <si>
    <t>ministerstvo zdravotnictví</t>
  </si>
  <si>
    <t>pokladní správa</t>
  </si>
  <si>
    <t>dotační fond</t>
  </si>
  <si>
    <t>DOTAČNÍ FOND KRAJE</t>
  </si>
  <si>
    <t>reort - název programu/poprogrmu</t>
  </si>
  <si>
    <t>kancelář hejtmana</t>
  </si>
  <si>
    <t>1.1 Podpora jednotek PO obcí Libereckého kraje</t>
  </si>
  <si>
    <t>1.2 Podpora Sdružení hasičů Čech, Moravy a Slezska</t>
  </si>
  <si>
    <t>regionální rozvoj,evrop. projekty a rozvoj venkova</t>
  </si>
  <si>
    <t>2.1 Program obnovy venkova</t>
  </si>
  <si>
    <t>2.2 Regionální inovační program</t>
  </si>
  <si>
    <t>2.5 Podpora regionál. výrobců, výrobků a tradič. řemesel</t>
  </si>
  <si>
    <t>3.5 Pravidelná činnost sport. a tělových. organizací</t>
  </si>
  <si>
    <t>resort školství, mládeže a zaměstnanosti</t>
  </si>
  <si>
    <t>4.1 Podpora volnočasových aktivit</t>
  </si>
  <si>
    <t>4.2 Komunitní funkce škol</t>
  </si>
  <si>
    <t>4.3 Specifická primární prevence rizikového chování</t>
  </si>
  <si>
    <t>4.5 Pedagogická asistence</t>
  </si>
  <si>
    <t>4.6 Vzdělání pro vyšší zaměstnanost</t>
  </si>
  <si>
    <t>resort dopravy</t>
  </si>
  <si>
    <t>6.1 Rozvoj cyklistické dopravy</t>
  </si>
  <si>
    <t>6.2 Zvýšení bezpečnosti provozu na pozemních komunikacích</t>
  </si>
  <si>
    <t>6.3 Podpora projektové přípravy</t>
  </si>
  <si>
    <t>6.4 Výchovné a vzdělávací programy</t>
  </si>
  <si>
    <t>resort cestovního ruchu, památkové péče a kultury</t>
  </si>
  <si>
    <t>7.1 Kulturní aktivity v Libereckém kraji</t>
  </si>
  <si>
    <t>7.2 Záchrana a obnova památek v Libereckém kraji</t>
  </si>
  <si>
    <t>7.3 Stavebně historický průzkum</t>
  </si>
  <si>
    <t>7.4 Archeologie</t>
  </si>
  <si>
    <t>resort životního prostředí a zemědělství</t>
  </si>
  <si>
    <t>8.1 Podpora ekologické výchovy a osvěty</t>
  </si>
  <si>
    <t xml:space="preserve">8.2 Podpora ochrany přírody a krajiny </t>
  </si>
  <si>
    <t>8.3 Podpora včelařství</t>
  </si>
  <si>
    <t>Název úvěru</t>
  </si>
  <si>
    <t>pokračování</t>
  </si>
  <si>
    <t>výdaje na opatření na předcházení ekologické újmě</t>
  </si>
  <si>
    <t>u k a z a t e l</t>
  </si>
  <si>
    <t>Vlastní příjmy rozpočtu kraje</t>
  </si>
  <si>
    <t>z nich</t>
  </si>
  <si>
    <t>daňové příjmy</t>
  </si>
  <si>
    <t>z toho</t>
  </si>
  <si>
    <t>podíl kraje na dani z přidané hodnoty</t>
  </si>
  <si>
    <t>podíl kraje na dani z příjmů fyzických osob vybírané srážkou</t>
  </si>
  <si>
    <t>podíl kraje na dani z příjmů fyzických osob  z podnikání</t>
  </si>
  <si>
    <t>podíl kraje na dani z příjmů fyzických osob ze závislé činnosti</t>
  </si>
  <si>
    <t>podíl kraje na dani z příjmů právnických osob</t>
  </si>
  <si>
    <t>správní poplatky vybírané krajem</t>
  </si>
  <si>
    <t>nedaňové příjmy</t>
  </si>
  <si>
    <t>příjmy z vlastní činnosti</t>
  </si>
  <si>
    <t>odvody příspěvkových organizací kraje</t>
  </si>
  <si>
    <t>příjmy z pronájmu majetku</t>
  </si>
  <si>
    <t>příjmy z úroků a realizace finančního majetku kraje</t>
  </si>
  <si>
    <t>přijaté sankční platby</t>
  </si>
  <si>
    <t xml:space="preserve">příjmy z fin.vypořádání min. let mezi RR a krajem </t>
  </si>
  <si>
    <t>vyšší než rozpočtované příjmy</t>
  </si>
  <si>
    <t>v resortu životního prostředí a zemědělství</t>
  </si>
  <si>
    <t>transfery</t>
  </si>
  <si>
    <t>dotace z MPSV, zapojení do kap. 91705</t>
  </si>
  <si>
    <t>dotace z MZdr, zapojení do kap. 91709</t>
  </si>
  <si>
    <t>OKŘ</t>
  </si>
  <si>
    <t>OKH</t>
  </si>
  <si>
    <t>přesun z kap. 91404 do kap. 91704</t>
  </si>
  <si>
    <t>nespecifikovaná rezerva Krizového fondu</t>
  </si>
  <si>
    <t>vratky dotací a sankční platby za porušení rozp.kázně</t>
  </si>
  <si>
    <t>2.6 Podpora místní Agendy 21</t>
  </si>
  <si>
    <t xml:space="preserve">2.7 Program na podporu činnosti mateřských center </t>
  </si>
  <si>
    <t>Sam. hmotné  mov. věci a soubory hmotných mov. věcí</t>
  </si>
  <si>
    <t>036</t>
  </si>
  <si>
    <t>Pohledávky z přerozdělených daní</t>
  </si>
  <si>
    <t>Sociální zabezpečení</t>
  </si>
  <si>
    <t>Zdravotní pojištění</t>
  </si>
  <si>
    <t>337</t>
  </si>
  <si>
    <t>Daň z příjmů</t>
  </si>
  <si>
    <t>Jiný drobný dlouhodobý nehmotný majetek</t>
  </si>
  <si>
    <t>Jiný drobný dlouhodobý hmotný majetek</t>
  </si>
  <si>
    <t>994</t>
  </si>
  <si>
    <t>Opravné položky k odběratelům</t>
  </si>
  <si>
    <t>192</t>
  </si>
  <si>
    <t>025</t>
  </si>
  <si>
    <t>029</t>
  </si>
  <si>
    <t xml:space="preserve">Dlouhodobý hmotný majetek určený k prodeji </t>
  </si>
  <si>
    <t>Samostatné  hmotné movité věci  a soubory hmotných movitých věcí</t>
  </si>
  <si>
    <t>ostatní kapitálové příjmy</t>
  </si>
  <si>
    <t>příjmy z prodeje pozemků a nemovitostí</t>
  </si>
  <si>
    <t>neinvestiční transfery dle zákona o státním rozpočtu</t>
  </si>
  <si>
    <t>neinvestiční transfery z jiných rozpočtů</t>
  </si>
  <si>
    <t>neinvestiční transfery ze státního rozpočtu, ze státních fondů a Národního fondu</t>
  </si>
  <si>
    <t>investiční transfery ze státního rozpočtu, ze státních fondů a Národního fondu</t>
  </si>
  <si>
    <t>investiční transfery z jiných rozpočtů</t>
  </si>
  <si>
    <t>neinvestiční dotace</t>
  </si>
  <si>
    <t>neinvestiční dotace z VPS</t>
  </si>
  <si>
    <t>finanční rezerva dle zásad - případné výpadky daň. příjmů</t>
  </si>
  <si>
    <t>výdaje krizového fondu</t>
  </si>
  <si>
    <t>výdaje lesnického fondu</t>
  </si>
  <si>
    <t>/</t>
  </si>
  <si>
    <t>reg.rozvoj</t>
  </si>
  <si>
    <t>dotace z MF, zapojení do kap. 91708</t>
  </si>
  <si>
    <t xml:space="preserve">ostatní služby </t>
  </si>
  <si>
    <t>platby dle zákona o IZS</t>
  </si>
  <si>
    <t>4.20 Údržba, provoz a nájem sportovních zařízení</t>
  </si>
  <si>
    <t>4.21 Pravidelná činnost sport. a tělových. organizací</t>
  </si>
  <si>
    <t>4.22 Sport handicapovaných</t>
  </si>
  <si>
    <t>4.23 Sportovní akce</t>
  </si>
  <si>
    <t>4.24 Školní sport a tělovýchova</t>
  </si>
  <si>
    <t>4.25 Sportovní reprezentace kraje</t>
  </si>
  <si>
    <t>4.26 Podpora sport.činností dětí a mládeže ve sportov.klubech</t>
  </si>
  <si>
    <t>resort zdravotnictví</t>
  </si>
  <si>
    <t>výdaje na opatření na odstranění závadného stavu</t>
  </si>
  <si>
    <t>375</t>
  </si>
  <si>
    <t>Opravy předcházejících účetních období</t>
  </si>
  <si>
    <t>905</t>
  </si>
  <si>
    <t>956</t>
  </si>
  <si>
    <t>příspěvky z rozpočtů obcí (dopravní obslužnost)</t>
  </si>
  <si>
    <t>V části financování značí ve sloupci SR a UR kladné znaménko navýšení zdrojů a záporné znaménko pak snížení zdrojů (k příjmům) rozpočtu. Plnění v části financování ukazuje do jaké míry bylo plánované financování naplněno, tj. že byly na 100% uhrazeny splátky dlouhodobých úvěrů, které snížily disponibilní zdroje a zároveň záporné znaménko v plnění u řádků zapojení zůstatků peněžních fondů a kladného rozpočtového salda z předchozího roku značí, že disponibilní zůstatek nebyl dle upraveného rozpočtu zapojen, ba naopak byl o tuto částku zůstatek finančních prostředků na bankovních účtech kraje navýšen.</t>
  </si>
  <si>
    <t xml:space="preserve">dosažené úspory výdajových kapitol </t>
  </si>
  <si>
    <t>kontrolní mezisoučet rozboru příjmů</t>
  </si>
  <si>
    <t>stav k 31. 12. 2015</t>
  </si>
  <si>
    <t>4/2</t>
  </si>
  <si>
    <t>Ostatní daně, poplatky a jiná obd. peněž. plnění</t>
  </si>
  <si>
    <t>Krátkodobé zprostředkování transferů</t>
  </si>
  <si>
    <t>909</t>
  </si>
  <si>
    <t>Ostatní dl. podm. závazky z transferů</t>
  </si>
  <si>
    <t>Celkem</t>
  </si>
  <si>
    <t>Kultura  skutečný stav</t>
  </si>
  <si>
    <t>stav k 31. 12. 2016</t>
  </si>
  <si>
    <r>
      <t xml:space="preserve">3) </t>
    </r>
    <r>
      <rPr>
        <sz val="8"/>
        <rFont val="Arial"/>
        <family val="2"/>
        <charset val="238"/>
      </rPr>
      <t>v případě úhrad úroků z úvěrů na revitalizaci pozemních komunikací a komplexní revitalizaci mostů na silnicích II. a III. tř. se skutečná výše úroků odvíjí v souladu s uzavřenými smlouvami od sazeb PRIBOR v konkrétním roce</t>
    </r>
  </si>
  <si>
    <t>CELKEM jmenovité projekty v rámci kapitoly 923 - Spolufinancování EU</t>
  </si>
  <si>
    <t>Domov Raspenava p.o. - výstavba nových prostor</t>
  </si>
  <si>
    <t>Silnice II/286 Jilemnice - Košťálov</t>
  </si>
  <si>
    <t>Silnice II/268 - severozápadní obchvat města Zákupy</t>
  </si>
  <si>
    <t>Silnice II/270 Jablonné v Podještědí - 2. etapa</t>
  </si>
  <si>
    <t>Silnice II/268 Mimoň-hranice Libereckého kraje</t>
  </si>
  <si>
    <t>Silnice II/290 Roprachtice - Kořenov</t>
  </si>
  <si>
    <t>Od zámku Frýdlant k zámku Czocha</t>
  </si>
  <si>
    <t>Operační program nadnárodní spolupráce (OP NS) 2014+</t>
  </si>
  <si>
    <t>Rozvoj společné dopravní koncepce veřejné dopravy v příhraničních oblastech</t>
  </si>
  <si>
    <t>Snížení energetické náročnosti budovy školy v ulici Zámecká - Střední škola hospodářská a lesnická, Frýdlant, Bělíkova 1387,p.o.</t>
  </si>
  <si>
    <t>Kofinancování IROP a TOP</t>
  </si>
  <si>
    <t>Operační program Výzkum, vývoj a vzdělávání (OP VVV) 2014+</t>
  </si>
  <si>
    <t>Podpora a rozvoj sociálních služeb pro rodiny a děti v Libereckém kraji</t>
  </si>
  <si>
    <t>Nastavení systémové podpory rodin s dětmi v Libereckém kraji</t>
  </si>
  <si>
    <t>Operační program Technická pomoc (OP TP) 2014+</t>
  </si>
  <si>
    <t>Kotlíkové dotace (OP ŽP) 2014+</t>
  </si>
  <si>
    <t>IROP a TOP</t>
  </si>
  <si>
    <t>účelové příspěvky PO</t>
  </si>
  <si>
    <t>v resortu školství, mládeže a tělovýchovy a sportu</t>
  </si>
  <si>
    <t>přesun z kap. 92303 do kap. 92302</t>
  </si>
  <si>
    <t>dotace z MK, zapojení do kap. 91707</t>
  </si>
  <si>
    <t>dotace z MPSV, zapojení do kap. 91405</t>
  </si>
  <si>
    <t>dotace z MD, zapojení do kap. 91406</t>
  </si>
  <si>
    <t>dotace z MPSV, zapojení do kap. 92304</t>
  </si>
  <si>
    <t>poukázky</t>
  </si>
  <si>
    <t>4.4 Soutěže a podpora talentovaných dětí a mládeže</t>
  </si>
  <si>
    <t>4.7 Podpora kompenz.pomůcek pro žáky s podpůrnými opatřeními</t>
  </si>
  <si>
    <t>3.4 Údržba, provoz a nájem sportovních zařízení</t>
  </si>
  <si>
    <t>3.6 Sport handicapovaných</t>
  </si>
  <si>
    <t>3.8 Sportovní akce</t>
  </si>
  <si>
    <t>7.5 Poznáváme kulturu</t>
  </si>
  <si>
    <t>9.1 Podpora ozdravných a rekondičních pobytů pro ZTP</t>
  </si>
  <si>
    <t>9.2 Podpora preventivních a léčebných projektů</t>
  </si>
  <si>
    <t>9.3 Podpora osob se zdravotním postižením</t>
  </si>
  <si>
    <t>podpora zmírnění sucha v lesích - rezerva</t>
  </si>
  <si>
    <t>podpora zmírnění sucha v lesích - transfery</t>
  </si>
  <si>
    <t>č.řádku</t>
  </si>
  <si>
    <t>účetní závěrka</t>
  </si>
  <si>
    <t>usnesením číslo</t>
  </si>
  <si>
    <t>do rezervního fondu</t>
  </si>
  <si>
    <t>do fondu odměn</t>
  </si>
  <si>
    <t>nerozděleno /krytí ztráty předchozích let</t>
  </si>
  <si>
    <t>schválena</t>
  </si>
  <si>
    <t>Gymnázium, Česká Lípa, Žitavská 2969</t>
  </si>
  <si>
    <t>Gymnázium, Jablonec nad Nisou, U Balvanu 16</t>
  </si>
  <si>
    <t>Gymnázium F.X.Šaldy, Liberec 11, Partyzánská 530/3</t>
  </si>
  <si>
    <t>Gymnázium, Frýdlant, Mládeže 884</t>
  </si>
  <si>
    <t>Gymnázium Ivana Olbrachta, Semily, Nad Špejcharem 574</t>
  </si>
  <si>
    <t>Gymnázium, Turnov, Jana Palacha 804</t>
  </si>
  <si>
    <t>Gymnázium a Střední odborná škola, Jilemnice, Tkalcovská 460</t>
  </si>
  <si>
    <t>Gymnázium  a Střední odborná škola pedagogická, Liberec, Jeronýmova 27</t>
  </si>
  <si>
    <t>Obchodní akademie, Česká Lípa, nám. Osvobození 422</t>
  </si>
  <si>
    <t>Vyšší odborná škola mezinárodního obchodu a Obchodní akademie, Jablonec nad Nisou</t>
  </si>
  <si>
    <t>Obchodní akademie a Jazyková škola s právem státní jazykové zkoušky, Liberec, Šamánkova 500/8</t>
  </si>
  <si>
    <t>Střední průmyslová škola, Česká Lípa, Havlíčkova 426</t>
  </si>
  <si>
    <t>Střední průmyslová škola stavební, Liberec 1, Sokolovské nám. 14</t>
  </si>
  <si>
    <t xml:space="preserve">Střední průmyslová škola strojní a elektrotechnická a Vyšší odborná škola, Liberec 1, Masarykova 3 </t>
  </si>
  <si>
    <t>Střední průmyslová škola textilní, Liberec, Tyršova 1</t>
  </si>
  <si>
    <t>VOŠ sklářská a Střední škola, Nový Bor, Wolkerova 316</t>
  </si>
  <si>
    <t>Střední uměleckoprůmyslová škola sklářská, Kamenický Šenov, Havlíčkova 57</t>
  </si>
  <si>
    <t>Střední umělecko průmyslová škola a Vyšší odborná škola, Jablonec nad Nisou, Horní náměstí 1</t>
  </si>
  <si>
    <t>Střední uměleckoprůmyslová škola sklářská, Železný Brod, Smetanovo zátiší 470</t>
  </si>
  <si>
    <t>Střední uměleckoprůmyslová škola a Vyšší odborná škola Turnov, Skálova 373</t>
  </si>
  <si>
    <t>Střední zdravotnická škola a Vyšší odborná škola zdravotnická, Liberec, Kostelní 9</t>
  </si>
  <si>
    <t>Střední zdravotnická škola, Turnov, 28. října 1390</t>
  </si>
  <si>
    <t>Střední škola strojní, stavební a dopravní, Liberec II, Truhlářská 360/3</t>
  </si>
  <si>
    <t>Integrovaná střední škola Semily, 28. října 607</t>
  </si>
  <si>
    <t>Integrovaná střední škola, Vysoké nad Jizerou, Dr. Farského 300</t>
  </si>
  <si>
    <t>Střední odborná škola a Střední odborné učiliště, Česká Lípa, 28.října 2707</t>
  </si>
  <si>
    <t>Střední průmyslová škola technická, Jablonec nad Nisou, Belgická 4852</t>
  </si>
  <si>
    <t>Střední škola gastronomie a služeb, Liberec II, Dvorská 447/29</t>
  </si>
  <si>
    <t>Střední škola, Lomnice nad Popelkou, Antala Staška 213</t>
  </si>
  <si>
    <t>příspěvkové organizace v resortu školství - mezisoučet</t>
  </si>
  <si>
    <t>příspěvkové organizace v resortu školství - přenos</t>
  </si>
  <si>
    <t>Střední škola hospodářská a lesnická Frýdlant, Bělíkova 1387</t>
  </si>
  <si>
    <t>Střední odborná škola  Liberec, Jablonecká 999</t>
  </si>
  <si>
    <t>Obchodní akademie, Hotelová škola a Střední odborná škola Turnov, Zborovská 519</t>
  </si>
  <si>
    <t>Základní škola a mateřská škola logopedická Liberec, E. Krásnohorské 921</t>
  </si>
  <si>
    <t>Základní škola a Mateřská škola pro tělesně postižené Liberec, Lužická 920/7</t>
  </si>
  <si>
    <t>Základní škola  Jablonec nad Nisou, Liberecká 1734/31</t>
  </si>
  <si>
    <t>ZŠ a MŠ při dětské léčebně, Cvikov, Ústavní 531</t>
  </si>
  <si>
    <t>Základní škola a Mateřská škola při nemocnici, Liberec, Husova 357/10</t>
  </si>
  <si>
    <t>Základní škola  a Mateřská škola, Jablonec nad Nisou, Kamenná 404/4</t>
  </si>
  <si>
    <t>Základní škola, Tanvald, Údolí Kamenice 238</t>
  </si>
  <si>
    <t>Základní škola a Mateřská škola, Jilemnice, Komenského 103</t>
  </si>
  <si>
    <t>Základní škola speciální, Semily, Nádražní 213</t>
  </si>
  <si>
    <t>Dětský domov, Česká Lípa, Mariánská 570</t>
  </si>
  <si>
    <t>Dětský domov, Jablonné v Podještědí, Zámecká 1</t>
  </si>
  <si>
    <t>Dětský domov, Základní škola a Mateřská škola, Krompach 47</t>
  </si>
  <si>
    <t>Dětský domov, Dubá-Deštná 6</t>
  </si>
  <si>
    <t>Dětský domov, Jablonec nad Nisou, Pasecká 20</t>
  </si>
  <si>
    <t>Dětský domov, Frýdlant, Větrov 3005</t>
  </si>
  <si>
    <t>Dětský domov, Semily, nad Školami 480</t>
  </si>
  <si>
    <t>Pedagogicko-psychologická poradna, česká Lípa, Havlíčkova 443</t>
  </si>
  <si>
    <t>Pedagogicko-psychologická poradna, Jablonec nad Nisou, Palackého 48</t>
  </si>
  <si>
    <t>Pedagogicko-psychologická poradna,  Liberec, Truhlářská 3</t>
  </si>
  <si>
    <t>příspěvkové organizace v resortu školství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</si>
  <si>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školství</t>
    </r>
  </si>
  <si>
    <t>Jedličkův ústav, Liberec</t>
  </si>
  <si>
    <t xml:space="preserve">Centrum intervenčních a psychosociálních služeb LK, Liberec 30, </t>
  </si>
  <si>
    <t>Domov Sluneční dvůr Jestřebí 126</t>
  </si>
  <si>
    <t>Denní a pobytové sociální služby Česká Lípa</t>
  </si>
  <si>
    <t>Služby sociální péče TEREZA, Benešov u Semil</t>
  </si>
  <si>
    <t>Domov důchodců Sloup v Čechách</t>
  </si>
  <si>
    <t>Domov důchodců Rokytnice nad Jizerou, Dolní 291</t>
  </si>
  <si>
    <t>Domov důchodců Jablonecké Paseky</t>
  </si>
  <si>
    <t>Domov důchodců Velké Hamry</t>
  </si>
  <si>
    <t>Domov pro seniory Vratislavice nad Nisou</t>
  </si>
  <si>
    <t>Domov důchodců Český Dub</t>
  </si>
  <si>
    <t>Domov důchodců Jindřichovice pod Smrkem</t>
  </si>
  <si>
    <t>Dům seniorů Liberec-Františkov</t>
  </si>
  <si>
    <t>Domov a centrum aktivity Hodkovice nad Mohelkou</t>
  </si>
  <si>
    <t>Domov a centrum denních služeb Jablonec nad Nisou</t>
  </si>
  <si>
    <t>Dětské centrum Liberec</t>
  </si>
  <si>
    <t>příspěvkové organizace v resortu sociálních věcí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</si>
  <si>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sociálních věcí</t>
    </r>
  </si>
  <si>
    <t xml:space="preserve">Krajská správa silnic Libereckého kraje, Liberec 6, České mládeže 632/32 </t>
  </si>
  <si>
    <t>příspěvkové organizace v resortu dopravy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</si>
  <si>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dopravy</t>
    </r>
  </si>
  <si>
    <t>Krajská vědecká knihovna Liberec, Rumjancevova 1362/1</t>
  </si>
  <si>
    <t xml:space="preserve">Severočeské muzeum Liberec, Masarykova 11 </t>
  </si>
  <si>
    <t>Oblastní galerie Liberec, U Tiskárny 1</t>
  </si>
  <si>
    <t>Vlastivědné muzeum a galerie v České Lípě, nám. Osvobození 297</t>
  </si>
  <si>
    <t>Muzeum Českého ráje v Turnově</t>
  </si>
  <si>
    <t>příspěvkové organizace v resortu kultury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</si>
  <si>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kultury</t>
    </r>
  </si>
  <si>
    <t>Středisko ekologické výchovy LK, Oldřichov v Hájích 5</t>
  </si>
  <si>
    <t>příspěvkové organizace v resortu životního prostředí celkem</t>
  </si>
  <si>
    <r>
      <t xml:space="preserve">procentní podíl přídělů do fondů z celkového hospodářského výsledku* </t>
    </r>
    <r>
      <rPr>
        <b/>
        <sz val="9"/>
        <rFont val="Arial"/>
        <family val="2"/>
        <charset val="238"/>
      </rPr>
      <t>(%) - resort životního prostředí</t>
    </r>
  </si>
  <si>
    <t>Léčebna respiračních nemocí Cvikov</t>
  </si>
  <si>
    <t>Zdravotnická záchranná služba LK</t>
  </si>
  <si>
    <t>příspěvkové organizace v resortu zdravotnictví celkem</t>
  </si>
  <si>
    <t>příspěvkové organizace zřízené krajem celkem</t>
  </si>
  <si>
    <r>
      <t xml:space="preserve">procentní podíl přídělů do fondů z celkového hospodářského výsledku všech PO* </t>
    </r>
    <r>
      <rPr>
        <b/>
        <sz val="9"/>
        <rFont val="Arial"/>
        <family val="2"/>
        <charset val="238"/>
      </rPr>
      <t>(%)</t>
    </r>
  </si>
  <si>
    <t>krytí ztráty  v Kč</t>
  </si>
  <si>
    <t>na vrub zůst. rezerv.fondu</t>
  </si>
  <si>
    <t>z rozpočtu zřizovatele</t>
  </si>
  <si>
    <t>Gymnázium, Mimoň, Letná 263</t>
  </si>
  <si>
    <t>Střední škola řemesel a služeb, Jablonec nad Nisou, Smetanova 66</t>
  </si>
  <si>
    <t>Domov Raspenava</t>
  </si>
  <si>
    <t>APOSS Liberec</t>
  </si>
  <si>
    <r>
      <t xml:space="preserve">procentní podíl podle způsobu úhrady ztráty </t>
    </r>
    <r>
      <rPr>
        <b/>
        <sz val="9"/>
        <rFont val="Arial"/>
        <family val="2"/>
        <charset val="238"/>
      </rPr>
      <t>(%)</t>
    </r>
  </si>
  <si>
    <t>LIBERECKÝ KRAJ</t>
  </si>
  <si>
    <t xml:space="preserve">10/1 </t>
  </si>
  <si>
    <t>Zastupitelstvo</t>
  </si>
  <si>
    <t>odměny včetně pojistného (uvolnění a neuvol. členové zast. LK)</t>
  </si>
  <si>
    <t>Krajský úřad</t>
  </si>
  <si>
    <t>Účelové příspěvky PO</t>
  </si>
  <si>
    <t>v resortu školství</t>
  </si>
  <si>
    <t>v resortu kultury</t>
  </si>
  <si>
    <t>Příspěvkové organizace kraje</t>
  </si>
  <si>
    <t>v resortu životního prostředí</t>
  </si>
  <si>
    <t xml:space="preserve">odbor školství, mládeže, tělovýchovy a sportu </t>
  </si>
  <si>
    <t xml:space="preserve">odbor právní </t>
  </si>
  <si>
    <t>Účelové neinvestiční dotace - školství</t>
  </si>
  <si>
    <t>Transfery</t>
  </si>
  <si>
    <t>Pokladní správa</t>
  </si>
  <si>
    <t>finanční rezervy kraje</t>
  </si>
  <si>
    <t>Spolufinancování EU</t>
  </si>
  <si>
    <t>Úvěry</t>
  </si>
  <si>
    <t xml:space="preserve">Sociální fond </t>
  </si>
  <si>
    <t>Dotační fond kraje</t>
  </si>
  <si>
    <t>Krizový fond kraje</t>
  </si>
  <si>
    <t>Fond ochrany vod kraje</t>
  </si>
  <si>
    <t>Kapitola 304 - Úřad vlády</t>
  </si>
  <si>
    <t>p.č.</t>
  </si>
  <si>
    <t>úč.zn.</t>
  </si>
  <si>
    <t>účel dotace (v Kč)</t>
  </si>
  <si>
    <t>poskytnuto</t>
  </si>
  <si>
    <t>čerpáno</t>
  </si>
  <si>
    <t>nečerpáno</t>
  </si>
  <si>
    <t>04001</t>
  </si>
  <si>
    <t>Podpora koord.romských poradců</t>
  </si>
  <si>
    <t>úřad vlády celkem</t>
  </si>
  <si>
    <t>Kapitola 313 - Ministerstvo práce a sociálních věcí</t>
  </si>
  <si>
    <t>Výkon sociální péče</t>
  </si>
  <si>
    <t>Přísp.pro děti vyžadující okamžitou péči</t>
  </si>
  <si>
    <t>ministerstvo práce a sociálních věcí celkem</t>
  </si>
  <si>
    <t>Kapitola 327 - Ministerstvo dopravy</t>
  </si>
  <si>
    <t>Ztráta dopravce z prov.veř.os.dr.dopr</t>
  </si>
  <si>
    <t>ministerstvo dopravy celkem</t>
  </si>
  <si>
    <t>Kapitola 333 - Ministerstvo školství a mládeže</t>
  </si>
  <si>
    <t>Excelence středních škol</t>
  </si>
  <si>
    <t>Projekty romské komunity</t>
  </si>
  <si>
    <t>Soutěže a přehlídky</t>
  </si>
  <si>
    <t>Přímé náklady na vzdělávání</t>
  </si>
  <si>
    <t>Přímé nákl.pro sport.gymnázia</t>
  </si>
  <si>
    <t>ministerstvo školství a mládeže celkem</t>
  </si>
  <si>
    <t>Pozn. Ve sloupci nečerpáno jsou vykázány prostředky, které byly skutečně vráceny v rámci finančního vypořádání zpět poskytovatelům</t>
  </si>
  <si>
    <t>Kapitola 334 - Ministerstvo kultury</t>
  </si>
  <si>
    <t>Dotace na kulturní aktivity</t>
  </si>
  <si>
    <t>ministerstvo kultury celkem</t>
  </si>
  <si>
    <t>Kapitola 335 - Ministerstvo zdravotnictví</t>
  </si>
  <si>
    <t>Zajištění mimoř. a krizových situací,inv.</t>
  </si>
  <si>
    <t>Kapitola 398 - Všeobecná pokladní správa</t>
  </si>
  <si>
    <t>všeobecná pokladní správa celkem</t>
  </si>
  <si>
    <t>účelové neinvestiční dotace</t>
  </si>
  <si>
    <t>kap</t>
  </si>
  <si>
    <t>název</t>
  </si>
  <si>
    <t>souhrn dotací (v Kč)</t>
  </si>
  <si>
    <t>ÚV</t>
  </si>
  <si>
    <t>úřad vlády</t>
  </si>
  <si>
    <t>ministerstvo školství a mládeže</t>
  </si>
  <si>
    <t xml:space="preserve">poskytovatelé dotací </t>
  </si>
  <si>
    <t>účelové investiční dotace</t>
  </si>
  <si>
    <t>účelové dotace celkem</t>
  </si>
  <si>
    <t>k vypořádání v následujících rozpočtových obdobích  po skončení realizace projektu, resp. zpětné proplacení</t>
  </si>
  <si>
    <t>OP zaměstnanost-CZ,neinv.</t>
  </si>
  <si>
    <t>OP zaměstnanost-EU,neinv.</t>
  </si>
  <si>
    <t>OP potravinové a materiální pomoci-CZ,neinv.</t>
  </si>
  <si>
    <t>OP potravinové a materiální pomoci-EU,neinv.</t>
  </si>
  <si>
    <t>Kapitola 315 - Ministerstvo životního prostředí</t>
  </si>
  <si>
    <t>OPŽP-program č. 115 310- EU,neinv.</t>
  </si>
  <si>
    <t>OPŽP-program č. 115 310- EU,inv.</t>
  </si>
  <si>
    <t>ministerstvo životního prostředí celkem</t>
  </si>
  <si>
    <t>Kapitola 317 - Ministerstvo pro místní rozvoj</t>
  </si>
  <si>
    <t>OP TP - CZ, neinv.</t>
  </si>
  <si>
    <t>OP TP - EU, neinv.</t>
  </si>
  <si>
    <t>OP PS - CZ, neinv.</t>
  </si>
  <si>
    <t>ministerstvo pro místní rozvoj celkem</t>
  </si>
  <si>
    <t>OP VVV P 03 - CZ, neinv.</t>
  </si>
  <si>
    <t>OP VVV P 03 - EU, neinv.</t>
  </si>
  <si>
    <t>1</t>
  </si>
  <si>
    <t>souhrn dotací</t>
  </si>
  <si>
    <t>ministerstvo pro místní rozvoj</t>
  </si>
  <si>
    <t>příjmy z pronájmu ostat. nemovitostí a jejich částí</t>
  </si>
  <si>
    <t>Č. řádku</t>
  </si>
  <si>
    <t>stav k 31. 12. 2017</t>
  </si>
  <si>
    <t>schváleno dne</t>
  </si>
  <si>
    <t>poskytnutí dotací z LF, kap. 93408</t>
  </si>
  <si>
    <t>4/3</t>
  </si>
  <si>
    <t>úprava ukazatelů v kap. 92014</t>
  </si>
  <si>
    <t>4/4</t>
  </si>
  <si>
    <t>úprava ukazatelů v kap. 92006 - rozpis na jmenovité akce</t>
  </si>
  <si>
    <t>4/5</t>
  </si>
  <si>
    <t>4/6</t>
  </si>
  <si>
    <t>4/7</t>
  </si>
  <si>
    <t>dotace z MMR, zapojení do kap. 92304</t>
  </si>
  <si>
    <t>4/8</t>
  </si>
  <si>
    <t>4/9</t>
  </si>
  <si>
    <t>4/10</t>
  </si>
  <si>
    <t>dotace z MMR, zapojení do kap. 92306</t>
  </si>
  <si>
    <t>dotace z MMR, zapojení do kap. 92307</t>
  </si>
  <si>
    <t>tis. Kč</t>
  </si>
  <si>
    <t>poplatky a odvody v oblasti životního prostředí</t>
  </si>
  <si>
    <t>NF</t>
  </si>
  <si>
    <t>Integrovaný regionální operační program (IROP) 2014+</t>
  </si>
  <si>
    <t>Školy bez bariér - Gymnázia a obchodní akademie - rezerva</t>
  </si>
  <si>
    <t>Školy bez bariér - Gymnázia a obchodní akademie - Gymnázium F.X.Šaldy</t>
  </si>
  <si>
    <t>Jedličkův ústav - rekonstrukce III. nadzemního podlaží domu B</t>
  </si>
  <si>
    <t>Silnice II/292 - Benešov u Semil - křižovatka s I/14</t>
  </si>
  <si>
    <t>Silnice II/262 Dobranov- Česká Lípa</t>
  </si>
  <si>
    <t>Silnice II/270 Dubá - Doksy</t>
  </si>
  <si>
    <t>Silnice II/610 Turnov - hranice Libereckého kraje (vč. mostních objektů)</t>
  </si>
  <si>
    <t>Silnice II/592 Kryštofovo údolí-Křižany</t>
  </si>
  <si>
    <t>Silnice II/286 ul. Žižkova, Jilemnice</t>
  </si>
  <si>
    <t>TP ČR - SASKO 2014-2020</t>
  </si>
  <si>
    <t>TP ČR - POLSKO 2014-2020</t>
  </si>
  <si>
    <t>Česko-polská Hřebenovka - východní část</t>
  </si>
  <si>
    <t>Pro horolezce neexistují hranice</t>
  </si>
  <si>
    <t>Operační program Životní prostředí (OP ŽP) 2014+</t>
  </si>
  <si>
    <t>Snížení energetické náročnosti budovy - Obchodní akademie, Česká Lípa</t>
  </si>
  <si>
    <t>Globální granty OP VK - Technická  pomoc</t>
  </si>
  <si>
    <t>Smart akcelerátor Libereckého kraje</t>
  </si>
  <si>
    <t>Operační program Zaměstnanost 2014+</t>
  </si>
  <si>
    <t>Procesy střednědobého plánování, síťování a financování sociálních služeb v Libereckém kraji</t>
  </si>
  <si>
    <t>Podpora a rozvoj služeb v komunitě pro osoby se zdravotním postižením v Libereckém kraji</t>
  </si>
  <si>
    <t>Gymnázium a Obchodní akademie, Tanvald, Školní 305</t>
  </si>
  <si>
    <t>Gymnázium Dr. A. Randy, Jablonec nad Nisou</t>
  </si>
  <si>
    <t xml:space="preserve">Střední škola a Mateřská škola, Liberec, Na Bojišti 15 </t>
  </si>
  <si>
    <t>Pedagogicko-psychologická poradna a speciálně pedagogické centrum, Semily, Nádražní 213</t>
  </si>
  <si>
    <t>OSTARA</t>
  </si>
  <si>
    <t>7.6 Podpora cestovního ruchu</t>
  </si>
  <si>
    <t>8.4 Podpora dlouhodobé práce s mládeží v obl. ŽP a zemědělství</t>
  </si>
  <si>
    <t>8.5 Podpora předcházení vzniku odpadů</t>
  </si>
  <si>
    <t>zásobov. pit.vodou a odkanaliz. v obl. Turów-rezerva</t>
  </si>
  <si>
    <t>zásobov. pit.vodou a odkanaliz. v obl. Turów-akce</t>
  </si>
  <si>
    <t>v resortu kancelář ředitele</t>
  </si>
  <si>
    <t>Podpora výuky plavání v zákl.školách</t>
  </si>
  <si>
    <t>ministerstvo zdravotnictví celkem</t>
  </si>
  <si>
    <t>IROP – program č. 117030 – CZ – inv.</t>
  </si>
  <si>
    <t>IROP – program č. 117030 – EU – inv.</t>
  </si>
  <si>
    <t>Programy přeshraniční spolupráce 2014+ – CZ – inv.</t>
  </si>
  <si>
    <t>Národní fond</t>
  </si>
  <si>
    <t>Národní fond celkem</t>
  </si>
  <si>
    <t>Mezinárodní instituce</t>
  </si>
  <si>
    <t>Program přeshraniční spolupráce ČR-Sasko-EU-neinv.</t>
  </si>
  <si>
    <t>mezinárodní instituce celkem</t>
  </si>
  <si>
    <t>mezinárodní instituce</t>
  </si>
  <si>
    <t>Transfery RRR SV-nezpůsobilé výdaje-neinv.</t>
  </si>
  <si>
    <t>Školy bez bariér - Gymnázia a obchodní akademie - Gymnázium Dr. A. Randy, Jablonec n. N.</t>
  </si>
  <si>
    <t>Školy bez bariér - Střední odborné školy (SOŠ) - rezerva</t>
  </si>
  <si>
    <t>Školy bez bariér - SOŠ - Střední průmyslová škola textilní Liberec, Tyršova</t>
  </si>
  <si>
    <t>Školy bez bariér - SOŠ - Střední škola strojní, stavební a dopravní, Liberec (objekty Letná, Ještědská)</t>
  </si>
  <si>
    <t>Školy bez bariér - SOŠ - Střední průmyslová škola technická, Jablonec n. N.</t>
  </si>
  <si>
    <t>Školy bez bariér - SOŠ - Střední škola řemesel a služeb, Jablonec n. N.</t>
  </si>
  <si>
    <t>Transformace - Domov Sluneční dvůr, p.o. - lokalita Sosnová</t>
  </si>
  <si>
    <t xml:space="preserve">APOSS Liberec p.o. - výstavba domácností pro osoby se zdravotním postižením </t>
  </si>
  <si>
    <t>Krajská vědecká knihovna, Liberec  - zkvalitnění ochrany a zpřístupnění knihovního fondu a jeho prezentace</t>
  </si>
  <si>
    <t>Revitalizace zeleně - park  v Hejnicích - Střední škola hospodářská a lesnická, Frýdlant</t>
  </si>
  <si>
    <t>Revitalizace zeleně - areál domova - Domov důchodců, Sloup v Čechách, p.o.</t>
  </si>
  <si>
    <t>Revitalizace zeleně - areál domova - Dům seniorů Liberec - Františkov, p.o.</t>
  </si>
  <si>
    <t>Významné aleje 3. etapa - Valteřická alej, Zámecká alej, Stvolínky</t>
  </si>
  <si>
    <t>Podpora kuňky ohnivé - Stružnické rybníky</t>
  </si>
  <si>
    <t>Podpora kuňky ohnivé - Dolní Ploučnice</t>
  </si>
  <si>
    <t>Biotop pro ropuchu krátkonohou - Žizníkov</t>
  </si>
  <si>
    <t>Zlepšení TTV obvodových konstrukcí budov - Střední odborná škola a Střední odborné učiliště, 28.října 2707, Česká Lípa - pavilon B</t>
  </si>
  <si>
    <t>Snížení energetické náročnosti budovy v ulici Pivovarská 80 - Střední škola, Lomnice nad Popelkou, Antala Staška 213, p.o.</t>
  </si>
  <si>
    <t>Snížení energetické náročnosti budovy domova mládeže - Střední zdravotnická škola, Turnov, 28. října 1390, p.o.</t>
  </si>
  <si>
    <t>Snížení energetické náročnosti budovy jídelny a tělocvičny - Střední škola hospodářská a lesnická, Frýdlant</t>
  </si>
  <si>
    <t>Snížení energetické náročnosti budovy - Základní škola speciální, Semily, Nádražní 213, p.o.</t>
  </si>
  <si>
    <t>Snížení energetické náročnosti budovy domova mládeže ul. 9. května - Střední uměleckoprůmyslová škola sklářská, Kamenický Šenov</t>
  </si>
  <si>
    <t>Snížení energetické náročnosti - APOSS Liberec</t>
  </si>
  <si>
    <t>Snížení energetické náročnosti budovy Tanvaldská - Centrum intervenčních a psychosociálních služeb Libereckého kraje, p.o.</t>
  </si>
  <si>
    <t>Snížení energetické náročnosti sídla Vlastivědného muzea a galerie v České Lípě</t>
  </si>
  <si>
    <t>Technická pomoc GG II.etapa</t>
  </si>
  <si>
    <t>Smart akcelerátor Libereckého kraje II</t>
  </si>
  <si>
    <t>Naplňování krajského akčního plánu rozvoje vzdělávání Libereckého kraje I (NAKAP LK I)</t>
  </si>
  <si>
    <t>Inovační centrum - podnikatelský inkubátor Libereckého kraje - Rekonstrukce budovy "D"</t>
  </si>
  <si>
    <t>Disponibilní zdroje určené k zapojení</t>
  </si>
  <si>
    <t>Lesnický fond kraje</t>
  </si>
  <si>
    <r>
      <t>Úvěr na</t>
    </r>
    <r>
      <rPr>
        <b/>
        <sz val="9"/>
        <rFont val="Arial"/>
        <family val="2"/>
        <charset val="238"/>
      </rPr>
      <t xml:space="preserve"> Revitalizaci pozemních komunikací</t>
    </r>
    <r>
      <rPr>
        <sz val="9"/>
        <rFont val="Arial"/>
        <family val="2"/>
        <charset val="238"/>
      </rPr>
      <t xml:space="preserve"> na území LK *</t>
    </r>
    <r>
      <rPr>
        <b/>
        <sz val="9"/>
        <rFont val="Arial"/>
        <family val="2"/>
        <charset val="238"/>
      </rPr>
      <t>- splátka úroků</t>
    </r>
  </si>
  <si>
    <r>
      <t xml:space="preserve">Úvěr na </t>
    </r>
    <r>
      <rPr>
        <b/>
        <sz val="9"/>
        <rFont val="Arial"/>
        <family val="2"/>
        <charset val="238"/>
      </rPr>
      <t xml:space="preserve">Komplexní revitalizaci mostů na silnicích II. a III. tř. </t>
    </r>
    <r>
      <rPr>
        <sz val="9"/>
        <rFont val="Arial"/>
        <family val="2"/>
        <charset val="238"/>
      </rPr>
      <t xml:space="preserve">na území LK </t>
    </r>
    <r>
      <rPr>
        <b/>
        <sz val="9"/>
        <rFont val="Arial"/>
        <family val="2"/>
        <charset val="238"/>
      </rPr>
      <t xml:space="preserve">** - splátka úroků </t>
    </r>
  </si>
  <si>
    <t>Kapitálové výdaje</t>
  </si>
  <si>
    <t xml:space="preserve">Působnosti kraje </t>
  </si>
  <si>
    <t>PŘEHLED</t>
  </si>
  <si>
    <t>Č. ř.</t>
  </si>
  <si>
    <t>Skutečný stav v Kč</t>
  </si>
  <si>
    <t>Účetní stav v Kč</t>
  </si>
  <si>
    <t>Rozdíl v Kč</t>
  </si>
  <si>
    <t>Poskytnuté zálohy na DHM</t>
  </si>
  <si>
    <t>052</t>
  </si>
  <si>
    <t>Ostatní DFM</t>
  </si>
  <si>
    <t>069</t>
  </si>
  <si>
    <t>Oprávky ke SHMV a souborům HMV</t>
  </si>
  <si>
    <t>Opravné položky k jiným pohledávkám z hl. činnosti</t>
  </si>
  <si>
    <t>Pokladna</t>
  </si>
  <si>
    <t>261</t>
  </si>
  <si>
    <t>stav k 31. 12. 2018</t>
  </si>
  <si>
    <t>1.3 Dotace obcím na činnost JPO II k programu MV ČR</t>
  </si>
  <si>
    <t>1.4 Prevence kriminality</t>
  </si>
  <si>
    <t>resort sociálních věcí</t>
  </si>
  <si>
    <t>5.2 Podpora rozvoje sociálních služeb</t>
  </si>
  <si>
    <t>splátky úvěrů na revitalizaci mostů a pozem.komunikací</t>
  </si>
  <si>
    <t>resorty</t>
  </si>
  <si>
    <t>úprava ukazatelů v kap. 91408</t>
  </si>
  <si>
    <t>úprava ukazatelů v kap. 92004</t>
  </si>
  <si>
    <t>přesun z kap. 92303 do kap. 92314</t>
  </si>
  <si>
    <t>dotace z MV, zapojení do kap. 91401</t>
  </si>
  <si>
    <t>dotace z MMR, zapojení do kap. 92308</t>
  </si>
  <si>
    <t>přesun z kap. 91709 do kap. 92009</t>
  </si>
  <si>
    <t>přesun z kap. 92005 do kap. 92014</t>
  </si>
  <si>
    <t>poskytnutí dotací z DF, kap. 92607 - Záchrana a obnova památek</t>
  </si>
  <si>
    <t>4/11</t>
  </si>
  <si>
    <t>investiční přijaté transfery ze zahraničí</t>
  </si>
  <si>
    <t>investiční přijaté transfery od mezinár.institucí</t>
  </si>
  <si>
    <t>MV</t>
  </si>
  <si>
    <t>Úřad vlády</t>
  </si>
  <si>
    <t xml:space="preserve">Působnosti </t>
  </si>
  <si>
    <t>Kapitola 314 - Ministerstvo vnitra</t>
  </si>
  <si>
    <t>14032</t>
  </si>
  <si>
    <t>MV-Program prev.krim.na místní úrovni</t>
  </si>
  <si>
    <t xml:space="preserve"> rekapitulace účelové neinvestiční a investiční dotace</t>
  </si>
  <si>
    <t>ministerstvo vnitra</t>
  </si>
  <si>
    <t>IROP – program č. 117030 – CZ – neinv.</t>
  </si>
  <si>
    <t>IROP – program č. 117030 – EU – neinv.</t>
  </si>
  <si>
    <t>Státní fond dopravní infrastruktury celkem</t>
  </si>
  <si>
    <t>2</t>
  </si>
  <si>
    <t>Financování dopravní infrastruktury - neinvestice</t>
  </si>
  <si>
    <t>Financování dopravní infrastruktury - investice</t>
  </si>
  <si>
    <t>Státní fond životního prostředí</t>
  </si>
  <si>
    <t>Státní fond životního prostředí celkem</t>
  </si>
  <si>
    <t>Program přeshranič. spolupráce ČR–Polsko–EU,neinv.</t>
  </si>
  <si>
    <t>Program přeshranič. spolupráce ČR–Polsko–EU, inv.</t>
  </si>
  <si>
    <t>Program přeshraniční spolupráce ČR-Sasko-EU-inv.</t>
  </si>
  <si>
    <t>budoucí HV/  nerozdělený HV</t>
  </si>
  <si>
    <t>ministerstvo vnitra celkem</t>
  </si>
  <si>
    <t>stav k 31. 12. 2019</t>
  </si>
  <si>
    <t>Daňové příjmy kraje 1)</t>
  </si>
  <si>
    <t>Index zadlužení kraje (zadluženost/daňové příjmy)    2)</t>
  </si>
  <si>
    <t>Úhrada úroků, poplatků a výdaje za rezervaci zdrojů 1)</t>
  </si>
  <si>
    <t>druh</t>
  </si>
  <si>
    <t>Ostatní dlouhodobá podmíněná pasiva</t>
  </si>
  <si>
    <t>CELKEM POK  účetní stav</t>
  </si>
  <si>
    <t>Doprava  skutečný stav</t>
  </si>
  <si>
    <t xml:space="preserve">Školství  skutečný stav </t>
  </si>
  <si>
    <t>Liberecký kraj 2019</t>
  </si>
  <si>
    <t>digitální mapy veřejné správy</t>
  </si>
  <si>
    <t xml:space="preserve"> Jmenovitý seznam akcí spolufinancovaných z prostředků EU                                                                                        (včetně spolufinancování Libereckého kraje)</t>
  </si>
  <si>
    <t>Školy bez bariér - Gymnázia a obchodní akademie - VOŠ mezinárodního obchodu a Obchodní akademie, Jablonec n.N.</t>
  </si>
  <si>
    <t>Transformace - Domov Sluneční dvůr, p.o. - Česká Lípa LADA</t>
  </si>
  <si>
    <t>Silnice II/268 Mimoň-hranice Libereckého kraje - 2. etapa  (km 23,000 - 24,100)</t>
  </si>
  <si>
    <t>Autobusové nádraží (přestupní terminál a parkovací dům)</t>
  </si>
  <si>
    <t xml:space="preserve">Parkovací dům Liberec </t>
  </si>
  <si>
    <t>Modernizace expozic Severočeského muzea v Liberci  - 2. etapa</t>
  </si>
  <si>
    <t>Modernizace hlavní budovy Severočeského muzea v Liberci - 3. etapa</t>
  </si>
  <si>
    <t>Programy přeshraniční spolupráce (PPS) 2014+</t>
  </si>
  <si>
    <t>Udržitelné hospodaření s vodou v Obchodní akademii Česká Lípa</t>
  </si>
  <si>
    <t>Snížení energetické náročnosti pavilonu C - Domov pro seniory Vratislavice n. N.</t>
  </si>
  <si>
    <t>Zadržení vody Frýdlantsko I - Tůně</t>
  </si>
  <si>
    <t>Zadržení vody Frýdlantsko II - Nádrže</t>
  </si>
  <si>
    <t>NAKAP LK I _příspěvkové organizace LK (jmenovité projekty)</t>
  </si>
  <si>
    <t>Systémová podpora práce s rodinou v Libereckém kraji</t>
  </si>
  <si>
    <t>Regionální stálá konference Libereckého kraje III</t>
  </si>
  <si>
    <t>Smart akcelerátor Libereckého kraje II_krajem poskytnutá NFV ARR</t>
  </si>
  <si>
    <t>Jiné EU 2014+:</t>
  </si>
  <si>
    <t>Záchrana pokladů ze sbírek Severočeského muzea v Liberci</t>
  </si>
  <si>
    <t>Školy bez bariér - Gymnázia a obchodní akademie - Gymnázium a SOŠ pedagogická Liberec</t>
  </si>
  <si>
    <t>Školy bez bariér - Gymnázia a obchodní akademie - Obchodní akademie a jazyková škola Liberec</t>
  </si>
  <si>
    <t>Školy bez bariér - SOŠ - SPŠ strojní a elektrotechnická a VOŠ, Liberec</t>
  </si>
  <si>
    <t>Silnice II/2904 - Oldřichov (vč. humanizace)</t>
  </si>
  <si>
    <t>Podpora populací kuňky ohnivé v evropsky významných lokalitách Cihelenské rybníky a evropsky významných lokalitách Manušické rybníky</t>
  </si>
  <si>
    <t>Škola a sklo - předfinancování EU - krajem poskytnutá NFV SUPŠS Kamenický Šenov</t>
  </si>
  <si>
    <t>úprava ukazatelů v kap. 91701 - poskytnutí daru</t>
  </si>
  <si>
    <t>dotace z MMR, zapojení do kap. 92309</t>
  </si>
  <si>
    <t>úprava ukazatelů v kap. 91304 - provozní příspěvky PO školství</t>
  </si>
  <si>
    <t>úprava ukazatelů v kap. 91204 - účlové příspěvky PO školství</t>
  </si>
  <si>
    <t>poskytnutí individ.dotací z kap. 91707</t>
  </si>
  <si>
    <t>úprava ukazatelů v kap. 91207 - účlové příspěvky PO kultura</t>
  </si>
  <si>
    <t>poskytnutí individ.dotací z kap. 91705</t>
  </si>
  <si>
    <t>poskytnutí dotací z DF, kap. 92607 - Kulturní aktivity</t>
  </si>
  <si>
    <t>poskytnutí individ.dotací z kap. 91704</t>
  </si>
  <si>
    <t>úprava ukazatelů v kap. 91205 - účlové příspěvky PO sociální věci</t>
  </si>
  <si>
    <t>poskytnutí individ.dotací z kap. 91701</t>
  </si>
  <si>
    <t>poskytnutí dotací z DF, kap. 92601 - Prevence kriminality</t>
  </si>
  <si>
    <t>poskytnutí individ.dotací z kap. 91702</t>
  </si>
  <si>
    <t>poskytnutí dotací z DF, kap. 92602 - Program obnovy venkova</t>
  </si>
  <si>
    <t>poskytnutí dotací z DF, kap. 92609 - oblast podpory zdravotnictví</t>
  </si>
  <si>
    <t>poskytnutí dotací z DF, kap. 92601 - Podpora sdružení hasičů</t>
  </si>
  <si>
    <t>přesun z kap. 92006 do kap. 91706</t>
  </si>
  <si>
    <t>dotace z MZe, zapojení do kap. 91704</t>
  </si>
  <si>
    <t>poskytnutí individ.dotace z kap. 91701</t>
  </si>
  <si>
    <t>přesun z kap. 91206 do kap. 92006</t>
  </si>
  <si>
    <t>poskytnutí individ.dotace z kap. 91706</t>
  </si>
  <si>
    <t>poskytnutí dotací z kap. 92302 - Kotlíkové dotace III.</t>
  </si>
  <si>
    <t>MZe</t>
  </si>
  <si>
    <t>Zvýšená ochr. veř.prostr.a objektů VS</t>
  </si>
  <si>
    <t>Podpora zavádění diagn.nástrojů</t>
  </si>
  <si>
    <t>Vzděl.progr. paměť. institucí do škol</t>
  </si>
  <si>
    <t>Podpora vzdělávání cizinců</t>
  </si>
  <si>
    <t>Progr.soc.prevence a prev.krim.</t>
  </si>
  <si>
    <t>Dotace pro soukr.školy a zař.</t>
  </si>
  <si>
    <t>Podp.vých.vzděl.aktivit v muzejnictví</t>
  </si>
  <si>
    <t>Podp.expoz.a výst.projektů</t>
  </si>
  <si>
    <t>Veř.inf. služby knih.-neinv.</t>
  </si>
  <si>
    <t>Náhr.škod způs.vybr.chrán.živočichy</t>
  </si>
  <si>
    <t>5.1 Podpora integrace národnostních menšin a cizinců</t>
  </si>
  <si>
    <t>8.6 podpora retence vody v krajině</t>
  </si>
  <si>
    <t>investiční a neinvestiční transfery</t>
  </si>
  <si>
    <t xml:space="preserve">dary, vratky dotací a sankční platby </t>
  </si>
  <si>
    <t>ZÁVĚREČNÝ ÚČET 2020</t>
  </si>
  <si>
    <t>Přehled splátek jistin a úroků z úvěrů přijatých Libereckým krajem uhrazených                                             v roce 2020</t>
  </si>
  <si>
    <t>SR 2020</t>
  </si>
  <si>
    <t>UR 2020</t>
  </si>
  <si>
    <r>
      <t xml:space="preserve"> * v roce 2020 byla splacena </t>
    </r>
    <r>
      <rPr>
        <b/>
        <sz val="9"/>
        <rFont val="Arial"/>
        <family val="2"/>
        <charset val="238"/>
      </rPr>
      <t>jistina ve výši 46 875 tis. Kč</t>
    </r>
    <r>
      <rPr>
        <sz val="9"/>
        <rFont val="Arial"/>
        <family val="2"/>
        <charset val="238"/>
      </rPr>
      <t xml:space="preserve"> z úvěru "Revitalizace pozemních komunikací na území LK", a to </t>
    </r>
    <r>
      <rPr>
        <b/>
        <sz val="9"/>
        <rFont val="Arial"/>
        <family val="2"/>
        <charset val="238"/>
      </rPr>
      <t>prostřednictvím třídy 8 - Financování</t>
    </r>
  </si>
  <si>
    <r>
      <t xml:space="preserve"> ** v roce 2020 byla splacena</t>
    </r>
    <r>
      <rPr>
        <b/>
        <sz val="9"/>
        <rFont val="Arial"/>
        <family val="2"/>
        <charset val="238"/>
      </rPr>
      <t xml:space="preserve"> jistina ve výši 50 000 tis. Kč</t>
    </r>
    <r>
      <rPr>
        <sz val="9"/>
        <rFont val="Arial"/>
        <family val="2"/>
        <charset val="238"/>
      </rPr>
      <t xml:space="preserve"> z úvěru "Komplexní revitalizace mostů na silnicích II. a III. třídy na území LK", a to </t>
    </r>
    <r>
      <rPr>
        <b/>
        <sz val="9"/>
        <rFont val="Arial"/>
        <family val="2"/>
        <charset val="238"/>
      </rPr>
      <t>prostřednictvím třídy 8 - Financování</t>
    </r>
  </si>
  <si>
    <t>inventarizacemi ověřených skutečných stavů majetku předaného k hospodaření příspěvkovým organizacím ke dni 31. 12. 2020</t>
  </si>
  <si>
    <t>DHM ostatní</t>
  </si>
  <si>
    <t>KPZ z důvodu užívání cizího maj. na zákl. smlouvy o výpůjčce</t>
  </si>
  <si>
    <t>965</t>
  </si>
  <si>
    <t>Přehled inventarizací ověřených skutečných stavů majetku a závazků Libereckého kraje ke dni 31. 12. 2020</t>
  </si>
  <si>
    <t>Pohledávky za osobami mimo vybrané vládní instituce</t>
  </si>
  <si>
    <t>Stav majetku a závazků kraje zjištěný inventarizací k 31.12.2020</t>
  </si>
  <si>
    <t>Inventarizace majetku kraje svěřeného k využití přísp. organizacím k 31.12.2020</t>
  </si>
  <si>
    <t>SCHVÁLENÝ ROZPOČET LIBERECKÉHO KRAJE NA ROK 2020</t>
  </si>
  <si>
    <t>Bilance příjmů schváleného rozpočtu kraje na rok 2020</t>
  </si>
  <si>
    <t>Příjmy 2020</t>
  </si>
  <si>
    <t>ostatní příjmy - poplatky za znečišťování ovzduší</t>
  </si>
  <si>
    <t>Zdroje schváleného rozpočtu kraje 2020 celkem</t>
  </si>
  <si>
    <t>Bilance výdajů schváleného rozpočtu kraje na rok 2020</t>
  </si>
  <si>
    <t>Výdaje 2020</t>
  </si>
  <si>
    <t>rezerva na řešení výkonnosti krajských PO</t>
  </si>
  <si>
    <t>Výdaje schváleného rozpočtu kraje 2020 celkem bez financování</t>
  </si>
  <si>
    <t>Výdaje schváleného rozpočtu kraje 2020 celkem včetně financování</t>
  </si>
  <si>
    <t>Běžné a kapitálové příjmy kraje 2020</t>
  </si>
  <si>
    <t>BILANCE ROZPISU ROZPOČTU KRAJE 2020</t>
  </si>
  <si>
    <t>poplatky za znečišťování ovzduší</t>
  </si>
  <si>
    <t>Běžné a kapitálové výdaje kraje 2020</t>
  </si>
  <si>
    <t>Liberecký kraj 2020</t>
  </si>
  <si>
    <t>UPRAVENÝ ROZPOČET LIBERECKÉHO KRAJE NA ROK 2020</t>
  </si>
  <si>
    <t>Tvorba příjmů upraveného rozpočtu kraje na rok 2020</t>
  </si>
  <si>
    <t>příjmy z fin.vypořádání milulých let mezi krajem a obcemi</t>
  </si>
  <si>
    <t>Zdroje kraje 2020 celkem bez financování</t>
  </si>
  <si>
    <t>Zdroje kraje 2020 celkem</t>
  </si>
  <si>
    <t xml:space="preserve">investiční přijaté transfery od obcí </t>
  </si>
  <si>
    <t>zapojení zůstatků peněžních fondů z r. 2019</t>
  </si>
  <si>
    <t>zapojení klad.rozpočtového salda z r. 2019</t>
  </si>
  <si>
    <t>Schválený rozpočet příjmů Libereckého kraje na rok 2020</t>
  </si>
  <si>
    <t>Schválený rozpočet výdajů Libereckého kraje na rok 2020</t>
  </si>
  <si>
    <t>Bilance rozpisu rozpočtu kraje 2020 - příjmy a výdaje</t>
  </si>
  <si>
    <t>Výsledek - rekapitulace rozpočtového hospodaření Libereckého kraje                                           k 31.12.2020</t>
  </si>
  <si>
    <t>PŘÍJMY 2020 CELKEM PO KONSOLIDACI*</t>
  </si>
  <si>
    <t>VÝDAJE 2020 CELKEM PO KONSOLIDACI*</t>
  </si>
  <si>
    <t>SALDO 2020</t>
  </si>
  <si>
    <t>Disponibilní zdroje k 1.1.2020 (zapojeny do zdrojů rozpočtu v průběhu roku 2020 prostřednictvím financování)</t>
  </si>
  <si>
    <t>Splátka jistiny úvěru na Revitalizaci pozemních komunikací na území LK (snížení disponibilních zdrojů rozpočtu 2020 prostřednictvím financování)</t>
  </si>
  <si>
    <t>Splátka jistiny úvěru na Komplexní revitalizaci mostů na silnicích II. a III. tř. na území LK (snížení disponibilních zdrojů rozpočtu 2020</t>
  </si>
  <si>
    <t>Opravné položky k peněžním operacím nemající charakter příjmů a výdajů</t>
  </si>
  <si>
    <t>Zůstatek na základních účtech a účtech peněžních fondů k 31.12.2020 resp. 1.1.2021</t>
  </si>
  <si>
    <r>
      <t xml:space="preserve">Zůstatek na základních účtech a účtech peněžních fondů k 31.12.2020 resp. 1.1.2021 </t>
    </r>
    <r>
      <rPr>
        <sz val="9"/>
        <rFont val="Arial"/>
        <family val="2"/>
        <charset val="238"/>
      </rPr>
      <t xml:space="preserve"> (dle Fin 2-12M k 31.12.2020) </t>
    </r>
    <r>
      <rPr>
        <b/>
        <sz val="9"/>
        <color indexed="17"/>
        <rFont val="Arial"/>
        <family val="2"/>
        <charset val="238"/>
      </rPr>
      <t>+ stavy pokladen</t>
    </r>
  </si>
  <si>
    <t>Schválené a provedené změny rozpočtu kraje 2021 z prostředků roku 2020</t>
  </si>
  <si>
    <r>
      <rPr>
        <b/>
        <sz val="9"/>
        <rFont val="Arial"/>
        <family val="2"/>
        <charset val="238"/>
      </rPr>
      <t>SR 2021</t>
    </r>
    <r>
      <rPr>
        <sz val="9"/>
        <rFont val="Arial"/>
        <family val="2"/>
        <charset val="238"/>
      </rPr>
      <t xml:space="preserve"> - zapojení finančních zdrojů minulých rozpočtových období - kap. 926 - Dotační fond </t>
    </r>
  </si>
  <si>
    <r>
      <rPr>
        <b/>
        <sz val="9"/>
        <rFont val="Arial"/>
        <family val="2"/>
        <charset val="238"/>
      </rPr>
      <t>RO č. 1/21 - Školství</t>
    </r>
    <r>
      <rPr>
        <sz val="9"/>
        <rFont val="Arial"/>
        <family val="2"/>
        <charset val="238"/>
      </rPr>
      <t xml:space="preserve"> - zapojení do kap. 923 04 - Spolufinancování EU, převod nedočerpaných dotačních prostředků poskytnutých v roce 2020 a předchozích letech z OP VVV na realizaci neinvestičních projektů naplňujících Dlouhodobý záměr vzdělávání a rozvoje vzdělávací soustavy Libereckého kraje (NAKAP LK I, NAKAP LK II, KAP LK)</t>
    </r>
  </si>
  <si>
    <r>
      <rPr>
        <b/>
        <sz val="9"/>
        <rFont val="Arial"/>
        <family val="2"/>
        <charset val="238"/>
      </rPr>
      <t xml:space="preserve">RO č. 2/21 - Sociální věci </t>
    </r>
    <r>
      <rPr>
        <sz val="9"/>
        <rFont val="Arial"/>
        <family val="2"/>
        <charset val="238"/>
      </rPr>
      <t>- zapojení do kap. 923 05 - Spolufinancování EU, převod finančních prostředků na úhradu závazků potřebných pro realizaci projektu „Systémová podpora práce s rodinou v Libereckém kraji“ po dobu jeho trvání</t>
    </r>
  </si>
  <si>
    <r>
      <rPr>
        <b/>
        <sz val="9"/>
        <rFont val="Arial"/>
        <family val="2"/>
        <charset val="238"/>
      </rPr>
      <t xml:space="preserve">RO č. 4/21 - Zdravotnictví </t>
    </r>
    <r>
      <rPr>
        <sz val="9"/>
        <rFont val="Arial"/>
        <family val="2"/>
        <charset val="238"/>
      </rPr>
      <t>- zapojení do kap. 926 09 - Dotační fond, přechod financování schválených akcí z roku 2020 do roku 2021 a převod úspor z ukončených nebo nerealizovaných akcí do rezerv programů 9.1, 9.2 a 9.3</t>
    </r>
  </si>
  <si>
    <r>
      <rPr>
        <b/>
        <sz val="9"/>
        <rFont val="Arial"/>
        <family val="2"/>
        <charset val="238"/>
      </rPr>
      <t>RO č. 8/21 - Rozvoj</t>
    </r>
    <r>
      <rPr>
        <sz val="9"/>
        <rFont val="Arial"/>
        <family val="2"/>
        <charset val="238"/>
      </rPr>
      <t xml:space="preserve"> - převod do kap. 914 02 - Působnosti, kap. 917 02 - Transfery, kap. 923 02 - Spolufinancování EU, kap. 926 02 - Dotační fond a kap. 923 14 - Spolufinancování EU, odbor investic a správy nemovitého majetku; převod financování smluvních závazků, závazných objednávek nebo usnesení, které nebyly do 31.12.2020 profinancovány</t>
    </r>
  </si>
  <si>
    <r>
      <rPr>
        <b/>
        <sz val="9"/>
        <rFont val="Arial"/>
        <family val="2"/>
        <charset val="238"/>
      </rPr>
      <t xml:space="preserve">RO č. 9/21 - Životní prostředí </t>
    </r>
    <r>
      <rPr>
        <sz val="9"/>
        <rFont val="Arial"/>
        <family val="2"/>
        <charset val="238"/>
      </rPr>
      <t>- zapojení do kap. 914 08 - Působnosti, kap. 917 08 - Transfery a kap. 920 08 - Kapitálové výdaje, převod financování smluvních závazků přecházejících z roku 2020 do roku 2021 u vybraných akcí</t>
    </r>
  </si>
  <si>
    <r>
      <rPr>
        <b/>
        <sz val="9"/>
        <rFont val="Arial"/>
        <family val="2"/>
        <charset val="238"/>
      </rPr>
      <t xml:space="preserve">RO č. 10/21 - Zdravotnictví </t>
    </r>
    <r>
      <rPr>
        <sz val="9"/>
        <rFont val="Arial"/>
        <family val="2"/>
        <charset val="238"/>
      </rPr>
      <t>- zapojení do kap. 912 09 - Účelové příspěvky, kap. 917 09 - Transfery, kap. 920 09 - Kapitálové výdaje a kap. 924 09 - Úvěry, pokrytí finančních závazků uzavřených v roce 2018 až 2020, jejichž plnění bude realizované v roce 2021</t>
    </r>
  </si>
  <si>
    <r>
      <t xml:space="preserve">RO č. 12/21 - Hejtman - </t>
    </r>
    <r>
      <rPr>
        <sz val="9"/>
        <rFont val="Arial"/>
        <family val="2"/>
        <charset val="238"/>
      </rPr>
      <t>zapojení do kap. 926 01 - Dotační fond, převod nespecifikovaných rezerv a podpořených akcí schválených k financování v letech 2019 a 2020 programů 1.1, 1.2, 1.3 a 1.4</t>
    </r>
  </si>
  <si>
    <r>
      <t xml:space="preserve">RO č. 13/21 - Investice - </t>
    </r>
    <r>
      <rPr>
        <sz val="9"/>
        <rFont val="Arial"/>
        <family val="2"/>
        <charset val="238"/>
      </rPr>
      <t>zapojení do kap. 920 14 - Kapitálové výdaje; převod financování smluvních závazků přecházejících z roku 2020 do roku 2021 u vybraných investičních akcí</t>
    </r>
  </si>
  <si>
    <r>
      <t>RO č. 15/21 - Školství -</t>
    </r>
    <r>
      <rPr>
        <sz val="9"/>
        <rFont val="Arial"/>
        <family val="2"/>
        <charset val="238"/>
      </rPr>
      <t xml:space="preserve"> zapojení do kap. 923 04 - Spolufinancování EU, vratka nevyčerpané části poskytnuté zálohy neinvestiční dotace na akci Potravinová pomoc dětem v LK 5  </t>
    </r>
  </si>
  <si>
    <r>
      <t>RO č. 16/21 - Sociální věci</t>
    </r>
    <r>
      <rPr>
        <sz val="9"/>
        <rFont val="Arial"/>
        <family val="2"/>
        <charset val="238"/>
      </rPr>
      <t xml:space="preserve"> - zapojení do kap. 912 05 - Účelové příspěvky, kap. 914 05 - Působnosti, kap. 917 05 - Transfery a kap. 920 05 - Kapitálové výdaje, převod financování konkrétních jmenovitých akcí a s nimi spojených uzavřených smluvních závazků</t>
    </r>
  </si>
  <si>
    <r>
      <t xml:space="preserve">RO č. 17/21 - Školství </t>
    </r>
    <r>
      <rPr>
        <sz val="9"/>
        <rFont val="Arial"/>
        <family val="2"/>
        <charset val="238"/>
      </rPr>
      <t>- zapojení do kap. 916 04 - Účelové neinvestiční dotace školství, převod finančních prostředků ve výši odvodu za porušení rozpočtové kázně z roku 2020 na účet MŠMT v roce 2021</t>
    </r>
  </si>
  <si>
    <r>
      <t xml:space="preserve">RO č. 20/21 - Kultura </t>
    </r>
    <r>
      <rPr>
        <sz val="9"/>
        <rFont val="Arial"/>
        <family val="2"/>
        <charset val="238"/>
      </rPr>
      <t>- zapojení do kap. 914 07- Působnosti a kap. 917 07 - Transfery, převod pokrytí finančních závazků uzavřených v roce 2020, jejichž finanční plnění bude realizováno v roce 2021</t>
    </r>
  </si>
  <si>
    <r>
      <rPr>
        <b/>
        <sz val="9"/>
        <rFont val="Arial"/>
        <family val="2"/>
        <charset val="238"/>
      </rPr>
      <t>RO č. 22/21 - Hejtman -</t>
    </r>
    <r>
      <rPr>
        <sz val="9"/>
        <rFont val="Arial"/>
        <family val="2"/>
        <charset val="238"/>
      </rPr>
      <t xml:space="preserve"> zapojení do kap. 914 01 - Působnosti a kap. 931 01 - Krizový fond; převod financování schválených akcí roku 2020 do roku 2021 a nespecifikovaných rezerv fondu</t>
    </r>
  </si>
  <si>
    <r>
      <t>RO č. 23/21 - Rozvoj a Investice</t>
    </r>
    <r>
      <rPr>
        <sz val="9"/>
        <rFont val="Arial"/>
        <family val="2"/>
        <charset val="238"/>
      </rPr>
      <t xml:space="preserve"> - zapojení do kap. 923 14 - Spolufinancování EU, vrácení části dotace na základě auditu Ministerstva financí ČR u projektu „Centrum odborného vzdělávání Libereckého kraje služeb“ – SOŠ a SOU Česká Lípa, p. o. (ukončen v roce 2019)</t>
    </r>
  </si>
  <si>
    <r>
      <t xml:space="preserve">RO č. 24/21 - Životní prostředí </t>
    </r>
    <r>
      <rPr>
        <sz val="9"/>
        <rFont val="Arial"/>
        <family val="2"/>
        <charset val="238"/>
      </rPr>
      <t xml:space="preserve">- zapojení do kap. 932 08 - Fond ochrany vod a kap. 934 08 - Lesnický fond, přechod financování schválených akcí či činností z roku 2020 do roku 2021, resp. z titulu převodu úspor z ukončených nebo nerealizovaných akcí do rezerv příslušných programů </t>
    </r>
  </si>
  <si>
    <r>
      <t>RO č. 26/21 - Kultura</t>
    </r>
    <r>
      <rPr>
        <sz val="9"/>
        <rFont val="Arial"/>
        <family val="2"/>
        <charset val="238"/>
      </rPr>
      <t xml:space="preserve"> - zapojení do kap. 923 07 - Spolufinancování EU a kap. 926 07 - Dotační fond, převod financování smluvních  závazků uzavřených v roce 2020, jejichž finanční plnění bude realizováno v roce 2021</t>
    </r>
  </si>
  <si>
    <r>
      <t xml:space="preserve">RO č. 28/21 - Životní prostředí </t>
    </r>
    <r>
      <rPr>
        <sz val="9"/>
        <rFont val="Arial"/>
        <family val="2"/>
        <charset val="238"/>
      </rPr>
      <t>- zapojení do kap. 926 08 - Dotační fond, přechod financování schválených akcí a činností z roku 2020 do roku 2021, resp. z titulu převodu úspor z ukončených nebo nerealizovaných akcí do rezerv příslušných programů.</t>
    </r>
  </si>
  <si>
    <r>
      <t>RO č. 29/21 - Školství</t>
    </r>
    <r>
      <rPr>
        <sz val="9"/>
        <rFont val="Arial"/>
        <family val="2"/>
        <charset val="238"/>
      </rPr>
      <t xml:space="preserve"> - zapojení do kap. 912 04 - Účelové příspěvky PO, převod financování závazků uzavřených v roce 2020, jejichž finanční plnění bude realizováno v roce 2021</t>
    </r>
  </si>
  <si>
    <r>
      <t>RO č. 30/21 - Školství</t>
    </r>
    <r>
      <rPr>
        <sz val="9"/>
        <rFont val="Arial"/>
        <family val="2"/>
        <charset val="238"/>
      </rPr>
      <t xml:space="preserve"> - zapojení do kap. 914 04 - Působnosti, a kap.920 04 - Kapitálové výdaje, přechod financování smluvních závazků uzavřených v roce 2020, jejichž finanční plnění bude realizováno v roce 2021</t>
    </r>
  </si>
  <si>
    <r>
      <t>RO č. 31/21 - Školství</t>
    </r>
    <r>
      <rPr>
        <sz val="9"/>
        <rFont val="Arial"/>
        <family val="2"/>
        <charset val="238"/>
      </rPr>
      <t xml:space="preserve"> - zapojení do kap. 926 04 - Dotační fond, přechod financování schválených akcí z roku 2020 do roku 2021, resp. z titulu převodu úspor z ukončených nebo nerealizovaných akcí do rezerv příslušných programů včetně přijatých vratek a sankčních plateb s nimi souvisejících</t>
    </r>
  </si>
  <si>
    <r>
      <t>RO č. 32/21 - Sociální věcí</t>
    </r>
    <r>
      <rPr>
        <sz val="9"/>
        <rFont val="Arial"/>
        <family val="2"/>
        <charset val="238"/>
      </rPr>
      <t xml:space="preserve"> - zapojení do kap. 923 05 - Spolufinancování EU, projekt „Podpora a rozvoj služeb v komunitě pro osoby se zdravotním postižením v Libereckém kraji“  na úhradu závazků potřebných pro dofinancování tohoto projektu po ukončení realizace aktivit k 31. 12. 2020. Tyto prostředky byly vráceny počátkem roku poskytovateli sociálních služeb – FOKUS Liberec, FOKUS Semily a FOKUS Turnov jako vypořádání zálohové platby.</t>
    </r>
  </si>
  <si>
    <r>
      <t>RO č. 33/21 - Rozvoj -</t>
    </r>
    <r>
      <rPr>
        <sz val="9"/>
        <rFont val="Arial"/>
        <family val="2"/>
        <charset val="238"/>
      </rPr>
      <t xml:space="preserve"> zapojení do kap. 923 02 - Spolufinancování EU, převod financování smluvních závazků schválených v roce 2020 a v roce 2020 neprofinancovaných</t>
    </r>
  </si>
  <si>
    <r>
      <t>RO č. 39/21 - Informatika</t>
    </r>
    <r>
      <rPr>
        <sz val="9"/>
        <rFont val="Arial"/>
        <family val="2"/>
        <charset val="238"/>
      </rPr>
      <t xml:space="preserve"> - zapojení do kap. 914 12 - Působnosti a kap. 920 12 - Kapitálové výdaje, přechod financování schválených akcí z roku 2020 do roku 2021 a pokrytí finančních závazků uzavřených v roce 2020</t>
    </r>
  </si>
  <si>
    <r>
      <rPr>
        <b/>
        <sz val="9"/>
        <rFont val="Arial"/>
        <family val="2"/>
        <charset val="238"/>
      </rPr>
      <t>ZR-RO č. 40/21 - Ekonomika</t>
    </r>
    <r>
      <rPr>
        <sz val="9"/>
        <rFont val="Arial"/>
        <family val="2"/>
        <charset val="238"/>
      </rPr>
      <t xml:space="preserve"> - zapojení vyšších daňových příjmů dosažených v roce 2020 </t>
    </r>
  </si>
  <si>
    <r>
      <t>RO č. 42/21 - Školství</t>
    </r>
    <r>
      <rPr>
        <sz val="9"/>
        <rFont val="Arial"/>
        <family val="2"/>
        <charset val="238"/>
      </rPr>
      <t xml:space="preserve"> - zapojení do kap. 915 04 - Významné akce a kap. 917 04 - Transfery, převod financování smluvních závazků uzavřených v roce 2020, jejichž finanční plnění bude realizováno v roce 2021</t>
    </r>
  </si>
  <si>
    <r>
      <t xml:space="preserve">RO č. 44/21 - Právní </t>
    </r>
    <r>
      <rPr>
        <sz val="9"/>
        <rFont val="Arial"/>
        <family val="2"/>
        <charset val="238"/>
      </rPr>
      <t>- zapojení do kap. 914 10 - Působnosti, převod nedočerpaných finančních prostředků roku 2020 -  soudní spor v souvislosti s COV řemesel Jablonec nad Nisou</t>
    </r>
  </si>
  <si>
    <r>
      <t xml:space="preserve">RO č. 45/21 - Kancelář ředitele - </t>
    </r>
    <r>
      <rPr>
        <sz val="9"/>
        <rFont val="Arial"/>
        <family val="2"/>
        <charset val="238"/>
      </rPr>
      <t>zapojení do kap. 910 15 - Zastupitelstvo, kap. 911 15 - Krajský úřad a kap. 920 15 - Kapitálové výdaje, převod finančních prostředků ke schváleným akcím, které mají charakter smluvního závazku, závazné objednávky či usnesení a nebyly do 31.12.2020 profinancovány</t>
    </r>
  </si>
  <si>
    <r>
      <t>RO č. 48/21 - Doprava</t>
    </r>
    <r>
      <rPr>
        <sz val="9"/>
        <rFont val="Arial"/>
        <family val="2"/>
        <charset val="238"/>
      </rPr>
      <t xml:space="preserve"> - zapojení do kap. 912 06 - Účelové příspěvky PO, převod financování schválených akcí - mimořádných účelových příspěvků pro KSS, p.o.</t>
    </r>
  </si>
  <si>
    <r>
      <t>RO č. 49/21 - Doprava</t>
    </r>
    <r>
      <rPr>
        <sz val="9"/>
        <rFont val="Arial"/>
        <family val="2"/>
        <charset val="238"/>
      </rPr>
      <t xml:space="preserve"> - zapojení do kap. 914 06 - Působnosti, převod financování smluvních závazků uzavřených v roce 2020</t>
    </r>
  </si>
  <si>
    <r>
      <t xml:space="preserve">RO č. 50/21 - Doprava </t>
    </r>
    <r>
      <rPr>
        <sz val="9"/>
        <rFont val="Arial"/>
        <family val="2"/>
        <charset val="238"/>
      </rPr>
      <t>- zapojení do kap. 917 06 - Transfery, převod financování smluvních závazků uzavřených v roce 2020 a v roce 202 zcela neprofinancovaných</t>
    </r>
  </si>
  <si>
    <r>
      <t>RO č. 51/21 - Doprava</t>
    </r>
    <r>
      <rPr>
        <sz val="9"/>
        <rFont val="Arial"/>
        <family val="2"/>
        <charset val="238"/>
      </rPr>
      <t xml:space="preserve"> - zapojení do kap. 920 06 - Kapitálové výdaje, převod financování smluvních závazků přecházejících z roku 2020 do roku 2021 u vybraných akcí</t>
    </r>
  </si>
  <si>
    <r>
      <t>RO č. 64/21 - Doprava -</t>
    </r>
    <r>
      <rPr>
        <sz val="9"/>
        <rFont val="Arial"/>
        <family val="2"/>
        <charset val="238"/>
      </rPr>
      <t xml:space="preserve"> zapojení do kap. 926 06 - Dotační fond, převod financování smluvních závazků přecházejících z roku 2020 do roku 2021 </t>
    </r>
  </si>
  <si>
    <r>
      <rPr>
        <b/>
        <sz val="9"/>
        <rFont val="Arial"/>
        <family val="2"/>
        <charset val="238"/>
      </rPr>
      <t>RO č. 67/21 - Ekonomika</t>
    </r>
    <r>
      <rPr>
        <sz val="9"/>
        <rFont val="Arial"/>
        <family val="2"/>
        <charset val="238"/>
      </rPr>
      <t xml:space="preserve"> - Dovypořádání peněžních fondů kraje</t>
    </r>
  </si>
  <si>
    <r>
      <rPr>
        <b/>
        <sz val="9"/>
        <rFont val="Arial"/>
        <family val="2"/>
        <charset val="238"/>
      </rPr>
      <t xml:space="preserve">RO č. 75/21 - Ekonomika </t>
    </r>
    <r>
      <rPr>
        <sz val="9"/>
        <rFont val="Arial"/>
        <family val="2"/>
        <charset val="238"/>
      </rPr>
      <t xml:space="preserve">- zapojení do kap. 923 - Spolufinancování EU - finanční vypořádání kap. 923 - Spolufinancování EU z 2020 do 2021 </t>
    </r>
  </si>
  <si>
    <r>
      <t xml:space="preserve">RO č. 90/21 - Ekonomika </t>
    </r>
    <r>
      <rPr>
        <sz val="9"/>
        <rFont val="Arial"/>
        <family val="2"/>
        <charset val="238"/>
      </rPr>
      <t>- finanční vypořádání účelových dotací poskytnutých ze státního rozpočtu v roce 2020</t>
    </r>
  </si>
  <si>
    <t>Zůstatek disponibilních zdrojů kraje z roku 2020 po provedených změnách rozpočtu v roce 2021</t>
  </si>
  <si>
    <r>
      <t>ZR-RO č. 124/21 - Ekonomika</t>
    </r>
    <r>
      <rPr>
        <sz val="9"/>
        <rFont val="Arial"/>
        <family val="2"/>
        <charset val="238"/>
      </rPr>
      <t xml:space="preserve"> - zapojení zůstatků použitelných finančních prostředků roku 2020 do rozpočtu kraje 2021</t>
    </r>
  </si>
  <si>
    <t>položka 8901 - DPH reverse charge (kap. 911 15 - předkontace výdaje, které nebyly skutečnými fyzickými výdaji pro Finanční úřad) - fyzické odeslání peněz až v roce 2021</t>
  </si>
  <si>
    <t xml:space="preserve">v tis. Kč </t>
  </si>
  <si>
    <t>Disponibilní zdroje nezapojené do rozpočtu k 31.12.2020</t>
  </si>
  <si>
    <t>Přijatá rozpočtová opatření  a jejich vliv na celkový objem schváleného rozpočtu kraje 2020</t>
  </si>
  <si>
    <t>20</t>
  </si>
  <si>
    <t xml:space="preserve">Celkem příjmová a výdajová část rozpočtu 2020 upravena o </t>
  </si>
  <si>
    <t>zapojení prostř. z roku 2019 na výdaje 2020, kap. 91402, 91702, 92302, 92314 a 92602</t>
  </si>
  <si>
    <t>48/20/RK</t>
  </si>
  <si>
    <t>poskytnutí individ. dotací z kap. 91705 - protidrogová politika</t>
  </si>
  <si>
    <t>15/20/ZK</t>
  </si>
  <si>
    <t>zapojení prostř. z roku 2019 na výdaje 2020, kap. 92305</t>
  </si>
  <si>
    <t>35/20/RK</t>
  </si>
  <si>
    <t>36/20/RK</t>
  </si>
  <si>
    <t>37/20/RK</t>
  </si>
  <si>
    <t>13/20/RK</t>
  </si>
  <si>
    <t>zapojení prostř. z roku 2019 na výdaje 2020, kap. 91405, 91705 a 92005</t>
  </si>
  <si>
    <t>38/20/RK</t>
  </si>
  <si>
    <t>151/20/mRK</t>
  </si>
  <si>
    <t>zapojení prostř. z roku 2019 na výdaje 2020, kap. 92304</t>
  </si>
  <si>
    <t>65/20/RK</t>
  </si>
  <si>
    <t>zapojení prostř. z roku 2019 na výdaje 2020, kap. 92609</t>
  </si>
  <si>
    <t>43/20/RK</t>
  </si>
  <si>
    <t>poskytnutí dotací z DF, kap. 92609 - Podpora osob se zdra.postižením</t>
  </si>
  <si>
    <t>17/20/ZK</t>
  </si>
  <si>
    <t>zapojení prostř. z roku 2019 na výdaje 2020, kap. 91205</t>
  </si>
  <si>
    <t>39/20/RK</t>
  </si>
  <si>
    <t>zapojení prostř. z roku 2019 na výdaje 2020, kap. 91209, 91709 a 92009</t>
  </si>
  <si>
    <t>42/20/RK</t>
  </si>
  <si>
    <t>zapojení prostř. z roku 2019 na výdaje 2020, kap. 92001</t>
  </si>
  <si>
    <t>15/20/RK</t>
  </si>
  <si>
    <t>zapojení prostř. z roku 2019 na výdaje 2020, kap. 93101-Krizový fond</t>
  </si>
  <si>
    <t>16/20/RK</t>
  </si>
  <si>
    <t>zapojení prostř. z roku 2019 na výdaje 2020, kap. 92601-Dotační fond</t>
  </si>
  <si>
    <t>17/20/RK</t>
  </si>
  <si>
    <t>zapojení prostř. z roku 2019 na výdaje 2020, kap. 92608-Dotační fond</t>
  </si>
  <si>
    <t>173/20/RK</t>
  </si>
  <si>
    <t>zapojení prostř. z roku 2019 na výdaje 2020, kap. 91408</t>
  </si>
  <si>
    <t>74/20/RK</t>
  </si>
  <si>
    <t>zapojení prostř. z roku 2019 na výdaje 2020, kap. 91708</t>
  </si>
  <si>
    <t>75/20/RK</t>
  </si>
  <si>
    <t>zapojení prostř. z roku 2019 na výdaje 2020, kap. 92308</t>
  </si>
  <si>
    <t>76/20/RK</t>
  </si>
  <si>
    <t>zapojení prostř. z roku 2019 na výdaje 2020, kap. 93408-Lesnický fond</t>
  </si>
  <si>
    <t>77/20/RK</t>
  </si>
  <si>
    <t>přesun z kap. 93101 do kap. 91209-účelový příspěvek PO zdravotnictví</t>
  </si>
  <si>
    <t>8/20/ZK</t>
  </si>
  <si>
    <t>zapojení prostř. z roku 2019 na výdaje 2020, kap. 92008</t>
  </si>
  <si>
    <t>78/20/RK</t>
  </si>
  <si>
    <t>navýšení příjmů 2020 a zapojení prostř. z roku 2019 na výdaje 2020, kap. 92008</t>
  </si>
  <si>
    <t>70/20/ZK</t>
  </si>
  <si>
    <t>úprava ukazatelů v kap. 91705</t>
  </si>
  <si>
    <t>16/20/ZK</t>
  </si>
  <si>
    <t>zapojení prostř. z roku 2019 na výdaje 2020, kap. 92006</t>
  </si>
  <si>
    <t>116/20/RK</t>
  </si>
  <si>
    <t>71/20/ZK</t>
  </si>
  <si>
    <t>182/20/RK</t>
  </si>
  <si>
    <t>183/20/RK</t>
  </si>
  <si>
    <t>zapojení vyšších daňových příjmů za rok 2019 na výdaje 2020, resorty v kap. 912, 913,914, 917, 919, 920, 923, a 926</t>
  </si>
  <si>
    <t>9/20/ZK</t>
  </si>
  <si>
    <t>poskytnutí individ.dotace z kap. 91702</t>
  </si>
  <si>
    <t>209/20/RK</t>
  </si>
  <si>
    <t>přesun z kap. 91406 do kap. 92006</t>
  </si>
  <si>
    <t>36/20/ZK</t>
  </si>
  <si>
    <t>zapojení prostř. z roku 2019 na výdaje 2020, kap. 91204 a 92004</t>
  </si>
  <si>
    <t>196/20/RK</t>
  </si>
  <si>
    <t>zapojení prostř. z roku 2019 na výdaje 2020, kap. 92004</t>
  </si>
  <si>
    <t>197/20/RK</t>
  </si>
  <si>
    <t>zapojení prostř. z roku 2019 na výdaje 2020, kap. 92604-Dotační fond</t>
  </si>
  <si>
    <t>198/20/RK</t>
  </si>
  <si>
    <t>199/20/RK</t>
  </si>
  <si>
    <t>62/20/ZK</t>
  </si>
  <si>
    <t>zapojení prostř. z roku 2019 na výdaje 2020, kap. 91706</t>
  </si>
  <si>
    <t>224/20/RK</t>
  </si>
  <si>
    <t>zapojení prostř. z roku 2019 na výdaje 2020, kap. 91206</t>
  </si>
  <si>
    <t>240/20/RK</t>
  </si>
  <si>
    <t>159/20/RK</t>
  </si>
  <si>
    <t>185/20/RK</t>
  </si>
  <si>
    <t>zapojení prostř. z roku 2019 na výdaje 2020, kap. 91207</t>
  </si>
  <si>
    <t>250/20/RK</t>
  </si>
  <si>
    <t>zapojení prostř. z roku 2019 na výdaje 2020, kap. 91407</t>
  </si>
  <si>
    <t>251/20/RK</t>
  </si>
  <si>
    <t>zapojení prostř. z roku 2019 na výdaje 2020, kap. 92607-Dotační fond</t>
  </si>
  <si>
    <t>252/20/RK</t>
  </si>
  <si>
    <t>zapojení prostř. z roku 2019 na výdaje 2020, kap. 91707</t>
  </si>
  <si>
    <t>253/20/RK</t>
  </si>
  <si>
    <t>254/20/RK</t>
  </si>
  <si>
    <t>255/20/RK</t>
  </si>
  <si>
    <t>65/20/ZK</t>
  </si>
  <si>
    <t>navýšení příjmů 2020 a výdajů 2020 v kap. 91604</t>
  </si>
  <si>
    <t>334/20/RK</t>
  </si>
  <si>
    <t>zapojení prostř. z roku 2019 na výdaje 2020, kap. 93208-Fond ochrany vod</t>
  </si>
  <si>
    <t>175/20/RK</t>
  </si>
  <si>
    <t>zapojení prostř. z roku 2019 na výdaje 2020, kap. 91406</t>
  </si>
  <si>
    <t>226/20/RK</t>
  </si>
  <si>
    <t>zapojení prostř. z roku 2019 na výdaje 2020, kap. 91604</t>
  </si>
  <si>
    <t>152/20/mRK</t>
  </si>
  <si>
    <t>200/20/RK</t>
  </si>
  <si>
    <t>188/20/RK</t>
  </si>
  <si>
    <t>75/20/ZK</t>
  </si>
  <si>
    <t>poskytnutí individ.dotací z kap. 91707-regionální funkce knihoven</t>
  </si>
  <si>
    <t>64/20/ZK</t>
  </si>
  <si>
    <t>dotace z MF a navýšení příjmů 2020, zapojení do kap. 91115 a přesun z 91414 do 91420</t>
  </si>
  <si>
    <t>180/20/RK</t>
  </si>
  <si>
    <t>zapojení prostř. z roku 2019 na výdaje 2020, kap. 91414 a 92014</t>
  </si>
  <si>
    <t>271/20/RK</t>
  </si>
  <si>
    <t>zapojení prostř. z roku 2019 na výdaje 2020, kap. 91115 a 92015</t>
  </si>
  <si>
    <t>166/20/RK</t>
  </si>
  <si>
    <t>zapojení prostř. z roku 2019 na výdaje 2020, kap. 92606-Dotační fond</t>
  </si>
  <si>
    <t>231/20/RK</t>
  </si>
  <si>
    <t>228/20/RK</t>
  </si>
  <si>
    <t>214/20/RK</t>
  </si>
  <si>
    <t>201/20/RK</t>
  </si>
  <si>
    <t>přesun z kap.92403 do kap. 92409</t>
  </si>
  <si>
    <t>246/20/RK</t>
  </si>
  <si>
    <t>dotace MŠMT, zapojení do kap. 91604</t>
  </si>
  <si>
    <t>335/20/RK</t>
  </si>
  <si>
    <t>348/20/RK</t>
  </si>
  <si>
    <t>zapojení prostř. z roku 2019 na výdaje 2020, kap. 91704</t>
  </si>
  <si>
    <t>336/20/RK</t>
  </si>
  <si>
    <t>úprava ukazatelů v kap. 91204 - Stipendijní program</t>
  </si>
  <si>
    <t>337/20/RK</t>
  </si>
  <si>
    <t>zapojení prostř. z roku 2019 na výdaje 2020, kap. 91404</t>
  </si>
  <si>
    <t>338/20/RK</t>
  </si>
  <si>
    <t>přesun z kap. 92004 do kap. 92014</t>
  </si>
  <si>
    <t>126/20/ZK</t>
  </si>
  <si>
    <t>úprava ukazatelů v kap. 91204 - účelové příspěvky PO školství</t>
  </si>
  <si>
    <t>339/20/RK</t>
  </si>
  <si>
    <t>zapojení prostř. z roku 2019 na výdaje 2020, kap. 92515 a 92605</t>
  </si>
  <si>
    <t>381/20/RK</t>
  </si>
  <si>
    <t>úprava ukazatelů v kap. 92006 - rozpis na jednotlivé akce</t>
  </si>
  <si>
    <t>315/20/RK</t>
  </si>
  <si>
    <t>navýšení příjmů 2020 a výdajů 2020 v kap.91206 - účelové příspěvky PO-doprava</t>
  </si>
  <si>
    <t>136/20/ZK</t>
  </si>
  <si>
    <t>295/20/RK</t>
  </si>
  <si>
    <t>311/20/RK</t>
  </si>
  <si>
    <t>poskytnutí individ.dotací z kap. 91709 - LPS</t>
  </si>
  <si>
    <t>106/20/ZK</t>
  </si>
  <si>
    <t>dotace MF, zapojení do kap. 91708</t>
  </si>
  <si>
    <t>469/20/RK</t>
  </si>
  <si>
    <t>dotace MV, zapojení do kap. 91404</t>
  </si>
  <si>
    <t>413/20/RK</t>
  </si>
  <si>
    <t>navýšení příjmů 2020 a výdajů 2020 v kap. 91204 - Stipendijní program</t>
  </si>
  <si>
    <t>127/20/ZK</t>
  </si>
  <si>
    <t>OKŔ</t>
  </si>
  <si>
    <t>414/20/RK</t>
  </si>
  <si>
    <t>26.05.2020</t>
  </si>
  <si>
    <t>104/20/ZK</t>
  </si>
  <si>
    <t>403/20/RK</t>
  </si>
  <si>
    <t>466/20/RK</t>
  </si>
  <si>
    <t>415/20/RK</t>
  </si>
  <si>
    <t>467/20/RK</t>
  </si>
  <si>
    <t>394/20/RK</t>
  </si>
  <si>
    <t>přesun z kap. 91903 do kap. 91701</t>
  </si>
  <si>
    <t>80/20/ZK</t>
  </si>
  <si>
    <t>zapojení prostř. z roku 2019 na výdaje 2020, kap. 923</t>
  </si>
  <si>
    <t>486/20/mRK</t>
  </si>
  <si>
    <t>428/20/RK</t>
  </si>
  <si>
    <t>135/20/ZK</t>
  </si>
  <si>
    <t>416/20/RK</t>
  </si>
  <si>
    <t>417/20/RK</t>
  </si>
  <si>
    <t>458/20/RK</t>
  </si>
  <si>
    <t>86/20/ZK</t>
  </si>
  <si>
    <t>zapojení prostř. z roku 2019 na výdaje 2020, kap. 92012</t>
  </si>
  <si>
    <t>392/20/RK</t>
  </si>
  <si>
    <t>zapojení prostř. z roku 2019 na výdaje 2020, kap. 91209</t>
  </si>
  <si>
    <t>400/20/RK</t>
  </si>
  <si>
    <t>poskytnutí individ.dotace z kap. 91707 - záštita</t>
  </si>
  <si>
    <t>112/20/ZK</t>
  </si>
  <si>
    <t>zapojení prostř. z roku 2019 na výdaje 2020, FV za rok 2019</t>
  </si>
  <si>
    <t>487/20/mRK</t>
  </si>
  <si>
    <t>556/20/mRK</t>
  </si>
  <si>
    <t>557/20/mRK</t>
  </si>
  <si>
    <t>510/20/mRK</t>
  </si>
  <si>
    <t>dotace MF, zapojení do kap. 91708 a úprava ukazatelů v kap. 92008</t>
  </si>
  <si>
    <t>526/20/mRK</t>
  </si>
  <si>
    <t>577/20/mRK</t>
  </si>
  <si>
    <t>490/20/mRK</t>
  </si>
  <si>
    <t>dotace MŠMT, zapojení do kap. 92302</t>
  </si>
  <si>
    <t>623/20/RK</t>
  </si>
  <si>
    <t>564/20/mRK</t>
  </si>
  <si>
    <t>přesun z kap. 91903 do kap. 93101 - Covid 19</t>
  </si>
  <si>
    <t>5/20/mZK</t>
  </si>
  <si>
    <t>dotace MŠMT, zapojení do kap. 92304</t>
  </si>
  <si>
    <t>613/20/RK</t>
  </si>
  <si>
    <t>614/20/RK</t>
  </si>
  <si>
    <t>dotace z MD, zapojení do kap. 91706</t>
  </si>
  <si>
    <t>631/20/RK</t>
  </si>
  <si>
    <t>572/20/mRK</t>
  </si>
  <si>
    <t>k 31.12. 2020 v příslušných orgánech kraje neprojednáno</t>
  </si>
  <si>
    <t>dotace ze zahraničí, zapojení do kap. 92314</t>
  </si>
  <si>
    <t>579/20/mRK</t>
  </si>
  <si>
    <t>632/20/RK</t>
  </si>
  <si>
    <t>615/20/RK</t>
  </si>
  <si>
    <t>616/20/RK</t>
  </si>
  <si>
    <t>625/20/RK</t>
  </si>
  <si>
    <t>navýšení daň.příjmů 2020 a výdajů 2020 v kap. 91403</t>
  </si>
  <si>
    <t>607/20/RK</t>
  </si>
  <si>
    <t>poskytnutí dotací z FOV, kap. 93208-prog.vodohospodářských akcí</t>
  </si>
  <si>
    <t>139/20/ZK</t>
  </si>
  <si>
    <t>navýšení příjmů 2020 a výdajů 2020 v kap. 91408</t>
  </si>
  <si>
    <t>133/20/ZK</t>
  </si>
  <si>
    <t>142/20/ZK</t>
  </si>
  <si>
    <t>dotace z MF, zapojení do kap. 93101 - Covid 19</t>
  </si>
  <si>
    <t>609/20/RK</t>
  </si>
  <si>
    <t>762/20/RK</t>
  </si>
  <si>
    <t>722/20/RK</t>
  </si>
  <si>
    <t>698/20/RK</t>
  </si>
  <si>
    <t>navýšení příjmů 2020 a výdajů 2020 v kap. 91708</t>
  </si>
  <si>
    <t>138/20/ZK</t>
  </si>
  <si>
    <t>693/20/RK</t>
  </si>
  <si>
    <t>dotace z Úřadu vlády, zapojení do kap.91405</t>
  </si>
  <si>
    <t>687/20/RK</t>
  </si>
  <si>
    <t>navýšení příjmů 2020 a výdajů 2020 v kap. 92014</t>
  </si>
  <si>
    <t>712/20/RK</t>
  </si>
  <si>
    <t>748/20/RK</t>
  </si>
  <si>
    <t>763/20/RK</t>
  </si>
  <si>
    <t>147/20/ZK</t>
  </si>
  <si>
    <t>743/20/RK</t>
  </si>
  <si>
    <t>847/20/RK</t>
  </si>
  <si>
    <t>792/20/RK</t>
  </si>
  <si>
    <t>navýšení příjmů ze sbírky, zapojení do kap. 93101 - Covid 19</t>
  </si>
  <si>
    <t>755/20/RK</t>
  </si>
  <si>
    <t xml:space="preserve">restrikce rozpočtu 2020 v souvislosti s Covid-19, snižení příjmů a výdajů </t>
  </si>
  <si>
    <t>154/20/ZK</t>
  </si>
  <si>
    <t>přesun z kap. 91707 a 92303 do kap. 92307-poskytnutí NFV PO-kultura</t>
  </si>
  <si>
    <t>149/20/ZK</t>
  </si>
  <si>
    <t>753/20/RK</t>
  </si>
  <si>
    <t>838/20/RK</t>
  </si>
  <si>
    <t>884/20/RK</t>
  </si>
  <si>
    <t>navýšení příjmů 2020 a výdajů 2020 v kap. 91405</t>
  </si>
  <si>
    <t>152/20/ZK</t>
  </si>
  <si>
    <t>dotace MPSV, zapojení do kap. 92305</t>
  </si>
  <si>
    <t>834/20/RK</t>
  </si>
  <si>
    <t>poskytnutí dotací z kap. 91705-financování poskytovatelů soc.služeb z dotace MPSV</t>
  </si>
  <si>
    <t>151/20/ZK</t>
  </si>
  <si>
    <t>866/20/RK</t>
  </si>
  <si>
    <t>839/20/RK</t>
  </si>
  <si>
    <t>896/20/RK</t>
  </si>
  <si>
    <t>895/20/RK</t>
  </si>
  <si>
    <t>dotace z MF, zapojení do kap. 91702</t>
  </si>
  <si>
    <t>889/20/RK</t>
  </si>
  <si>
    <t>poskytnutí dotací z DF, kap. 92605 - Podpora integrace národnost.menšin</t>
  </si>
  <si>
    <t>158/20/ZK</t>
  </si>
  <si>
    <t>908/20/RK</t>
  </si>
  <si>
    <t>157/20/ZK</t>
  </si>
  <si>
    <t>dotace ze SFDI, zapojení do kap. 91706</t>
  </si>
  <si>
    <t>861/20/RK</t>
  </si>
  <si>
    <t>poskytnutí dotací z DF, kap. 92602 - Podpora činnosti mateřských center</t>
  </si>
  <si>
    <t>159/20/ZK</t>
  </si>
  <si>
    <t>přesun z kap. 91406 do kap. 91706</t>
  </si>
  <si>
    <t>238/20/ZK</t>
  </si>
  <si>
    <t>poskytnutí individ.dotací z kap. 91704 - systém. podpora ZŠ spec.</t>
  </si>
  <si>
    <t>203/20/ZK</t>
  </si>
  <si>
    <t>poskytnutí dotací z DF, kap. 92604 - školství a mládež</t>
  </si>
  <si>
    <t>204/20/ZK</t>
  </si>
  <si>
    <t>navýšení příjmů 2020 a výdajů 2020 v kap. 91701 a 91401-výtěžek hejt.plesu</t>
  </si>
  <si>
    <t>177/20/ZK</t>
  </si>
  <si>
    <t>176/20/ZK</t>
  </si>
  <si>
    <t>207/20/ZK</t>
  </si>
  <si>
    <t>poskytnutí dotací z DF, kap. 92604 - tělovýchova a sport</t>
  </si>
  <si>
    <t>205/20/ZK</t>
  </si>
  <si>
    <t>poskytnutí dotací z DF, kap. 92606 - podpora cyklistické dopravy</t>
  </si>
  <si>
    <t>223/20/ZK</t>
  </si>
  <si>
    <t>965/20/RK</t>
  </si>
  <si>
    <t>úprava ukazatelů v kap. 91306 - provozní příspěvky PO doprava</t>
  </si>
  <si>
    <t>976/20/RK</t>
  </si>
  <si>
    <t>navýšení příjmů 2020 a výdajů 2020 v kap. 92006</t>
  </si>
  <si>
    <t>224/20/ZK</t>
  </si>
  <si>
    <t>949/20/RK</t>
  </si>
  <si>
    <t>poskytnutí dotací z FOV, kap. 93208-vodohospodářská infrastruktura</t>
  </si>
  <si>
    <t>197/20/ZK</t>
  </si>
  <si>
    <t>201/20/ZK</t>
  </si>
  <si>
    <t>poskytnutí dotací z DF, kap. 92608 - Ochrana přítody, Včelařství</t>
  </si>
  <si>
    <t>198/20/ZK</t>
  </si>
  <si>
    <t>poskytnutí dotací z DF, kap. 92601 - Podpora JPO</t>
  </si>
  <si>
    <t>178/20/ZK</t>
  </si>
  <si>
    <t>poskytnutí dotací z DF, kap. 92601 - Dotace obcím na činnost JPO II.</t>
  </si>
  <si>
    <t>179/20/ZK</t>
  </si>
  <si>
    <t>poskytnutí individ.dotací z kap. 91701 - k progr. MV, investice JPO</t>
  </si>
  <si>
    <t>180/20/ZK</t>
  </si>
  <si>
    <t>dotace z MF (NF), zapojení do kap. 92306</t>
  </si>
  <si>
    <t>977/20/RK</t>
  </si>
  <si>
    <t>1038/20/RK</t>
  </si>
  <si>
    <t>926/20/RK</t>
  </si>
  <si>
    <t>928/20/RK</t>
  </si>
  <si>
    <t>dotace Mze, zapojení do kap. 91709</t>
  </si>
  <si>
    <t>996/20/RK</t>
  </si>
  <si>
    <t>1066/20/RK</t>
  </si>
  <si>
    <t>1067/20/RK</t>
  </si>
  <si>
    <t>950/20/RK</t>
  </si>
  <si>
    <t>951/20/RK</t>
  </si>
  <si>
    <t>přesun z kap. 91304 do kap. 91204 a 92014</t>
  </si>
  <si>
    <t>206/20/ZK</t>
  </si>
  <si>
    <t>poskytnutí dotací z DF, kap. 92607 - Řemeslná a zážitková turistika</t>
  </si>
  <si>
    <t>230/20/ZK</t>
  </si>
  <si>
    <t>poskytnutí individ.dotace z kap. 91707 - památka roku</t>
  </si>
  <si>
    <t>1032/20/RK</t>
  </si>
  <si>
    <t>218/20/ZK</t>
  </si>
  <si>
    <t>1019/20/RK</t>
  </si>
  <si>
    <t>navýšení příjmů 2020 a výdajů 2020 v kap. 93101 (dar Covid 19)</t>
  </si>
  <si>
    <t>182/20/ZK</t>
  </si>
  <si>
    <t>poskytnutí dotací z DF, kap. 92607 - Podpora cestovního ruchu</t>
  </si>
  <si>
    <t>231/20/ZK</t>
  </si>
  <si>
    <t>poskytnutí dotací z DF, kap. 92607 - Podpora nadreg. témat a produktů</t>
  </si>
  <si>
    <t>232/20/ZK</t>
  </si>
  <si>
    <t>přesun z kap. 93408 do kap. 91308</t>
  </si>
  <si>
    <t>228/20/ZK</t>
  </si>
  <si>
    <t>přesun z kap. 93408 do kap. 91708 - NFV Ekocentrum</t>
  </si>
  <si>
    <t>229/20/ZK</t>
  </si>
  <si>
    <t>přesun z kap. 92303 do kap. 92305</t>
  </si>
  <si>
    <t>233/20/ZK</t>
  </si>
  <si>
    <t>1099/20/mRK</t>
  </si>
  <si>
    <t>navýšení příjmů 2020 a výdajů 2020 v kap. 91709 - NFV LRN Cvikov</t>
  </si>
  <si>
    <t>235/20/ZK</t>
  </si>
  <si>
    <t>poskytnutí individ.dotace z kap. 91709 - záštita</t>
  </si>
  <si>
    <t>1103/20/mRK</t>
  </si>
  <si>
    <t>přesun z kap. 91709 do kap. 91209</t>
  </si>
  <si>
    <t>236/20/ZK</t>
  </si>
  <si>
    <t>poskytnutí dotací z DF, kap. 92602 - Prodpora regionálních výrobců</t>
  </si>
  <si>
    <t>234/20/ZK</t>
  </si>
  <si>
    <t>navýšení příjmů 2020 a výdajů v kap. 91407</t>
  </si>
  <si>
    <t>286/20/ZK</t>
  </si>
  <si>
    <t>1136/20/mRK</t>
  </si>
  <si>
    <t>1242/20/RK</t>
  </si>
  <si>
    <t>1119/20/mRK</t>
  </si>
  <si>
    <t>dotace MŠMT, zapojení do  kap. 91404</t>
  </si>
  <si>
    <t>1518/20/RK</t>
  </si>
  <si>
    <t>1223/20/RK</t>
  </si>
  <si>
    <t>dotace z MK, zapojení do kap. 91707 a 92307</t>
  </si>
  <si>
    <t>1305/20/RK</t>
  </si>
  <si>
    <t>1232/20/RK</t>
  </si>
  <si>
    <t>poskytnutí dotací z DF, kap. 92608 - Podpora retence vody v krajině</t>
  </si>
  <si>
    <t>240/20/ZK</t>
  </si>
  <si>
    <t>1316/20/RK</t>
  </si>
  <si>
    <t>1315/20/RK</t>
  </si>
  <si>
    <t>270/20/ZK</t>
  </si>
  <si>
    <t>1153/20/mRK</t>
  </si>
  <si>
    <t>přesun z kap. 92302 do kap. 92303 a úprava ukazatelů v kap. 92302</t>
  </si>
  <si>
    <t>1291/20/RK</t>
  </si>
  <si>
    <t>dotace ze SFDI, zapojení do kap. 92006</t>
  </si>
  <si>
    <t>13.7.202</t>
  </si>
  <si>
    <t>1166/20/mRK</t>
  </si>
  <si>
    <t>úpravy ukazatelů v kap. 92306</t>
  </si>
  <si>
    <t>1167/20/mRK</t>
  </si>
  <si>
    <t>1211/20/RK</t>
  </si>
  <si>
    <t>1212/20/RK</t>
  </si>
  <si>
    <t>267/20/ZK</t>
  </si>
  <si>
    <t>300/20/ZK</t>
  </si>
  <si>
    <t>1351/20/RK</t>
  </si>
  <si>
    <t>1246/20/RK</t>
  </si>
  <si>
    <t>1247/20/RK</t>
  </si>
  <si>
    <t>přesun z kap. 91407 do kap.91707</t>
  </si>
  <si>
    <t>282/20/ZK</t>
  </si>
  <si>
    <t>navýšení příjmů 2020 a navýšení výdajů v kap. 91307</t>
  </si>
  <si>
    <t>287/20/ZK</t>
  </si>
  <si>
    <t>1311/20/RK</t>
  </si>
  <si>
    <t>279/20/ZK</t>
  </si>
  <si>
    <t>navýšení příjmů a výdajů v kap. 93101 - Krizový fond - Covid 19</t>
  </si>
  <si>
    <t>247/20/ZK</t>
  </si>
  <si>
    <t>1199/20/RK</t>
  </si>
  <si>
    <t>1200/20RK</t>
  </si>
  <si>
    <t>snížení příjmů 2020 a výdajů 2020 v kap. 91604</t>
  </si>
  <si>
    <t>1249/20/RK</t>
  </si>
  <si>
    <t>dotace z MPSV, zapojené do kap. 92305</t>
  </si>
  <si>
    <t>1345/20/RK</t>
  </si>
  <si>
    <t>1248/20/RK</t>
  </si>
  <si>
    <t>navýšení příjmů 2020 a zapojení dotací do kap. 91410, 92303 a 92306</t>
  </si>
  <si>
    <t>1357/20/RK</t>
  </si>
  <si>
    <t>1298/20/RK</t>
  </si>
  <si>
    <t>1300/20/RK</t>
  </si>
  <si>
    <t>1273/20/RK</t>
  </si>
  <si>
    <t>poskytnutí individ.dotací z kap. 91705 (z dotace MPSV - 3.kolo)</t>
  </si>
  <si>
    <t>273/20/ZK</t>
  </si>
  <si>
    <t>1368/20/RK</t>
  </si>
  <si>
    <t>301/20/ZK</t>
  </si>
  <si>
    <t>poskytnutí individ.dotace z kap. 91705</t>
  </si>
  <si>
    <t>1347/20/RK</t>
  </si>
  <si>
    <t>úprava ukazatelů v kap. 91305 - provozní příspěvky PO soc.věci</t>
  </si>
  <si>
    <t>1349/20/RK</t>
  </si>
  <si>
    <t>277/20/ZK</t>
  </si>
  <si>
    <t>poskytnutí dotací z kap. 93408 - Lesnický fond</t>
  </si>
  <si>
    <t>289/20/ZK</t>
  </si>
  <si>
    <t>poskytnutí refundací z kap. 93101 - Krizový fond - Covid 19</t>
  </si>
  <si>
    <t>248/20/ZK</t>
  </si>
  <si>
    <t>1401/20/RK</t>
  </si>
  <si>
    <t>přesun z kap. 92004 a 91304 do kap. 91204</t>
  </si>
  <si>
    <t>302/20/ZK</t>
  </si>
  <si>
    <t>navýšení příjmů 2020 a navýšení výdajů v kap. 93101 - Krizový fond</t>
  </si>
  <si>
    <t>249/20/ZK</t>
  </si>
  <si>
    <t>přesun z kap.91704 do kap. 91404</t>
  </si>
  <si>
    <t>303/20/ZK</t>
  </si>
  <si>
    <t>1384/20/RK</t>
  </si>
  <si>
    <t>dotace od obcí, zapojení do kap. 91408</t>
  </si>
  <si>
    <t>290/20/ZK</t>
  </si>
  <si>
    <t>1343/20/RK</t>
  </si>
  <si>
    <t>dotace ze SFDI a navýšení příjů 2020, zapojení do kap. 92006</t>
  </si>
  <si>
    <t>304/20/ZK</t>
  </si>
  <si>
    <t>navýšení příjmů 2020 a navýšení výdajů v kap. 92006</t>
  </si>
  <si>
    <t>305/20/ZK</t>
  </si>
  <si>
    <t>1407/20/RK</t>
  </si>
  <si>
    <t>dotace MMR, zapojení do kap. 92006</t>
  </si>
  <si>
    <t>1504/20/RK</t>
  </si>
  <si>
    <t>přesun z kap. 91709 do kap. 91207</t>
  </si>
  <si>
    <t>311/20/ZK</t>
  </si>
  <si>
    <t>přesun z kap. 91303 a 92004 do kap. 91704-poskytnutí individ.dotací-sport</t>
  </si>
  <si>
    <t>309/20/ZK</t>
  </si>
  <si>
    <t>poskytnutí daru z kap. 91701</t>
  </si>
  <si>
    <t>1429/20/mRK</t>
  </si>
  <si>
    <t>navýšení příjmů 2020 a výdajů v kap. 91705</t>
  </si>
  <si>
    <t>328/20/ZK</t>
  </si>
  <si>
    <t>1602/20/RK</t>
  </si>
  <si>
    <t>1563/20/RK</t>
  </si>
  <si>
    <t>navýšení příjmů 2020 a výdajů v kap. 91702</t>
  </si>
  <si>
    <t>374/20/ZK</t>
  </si>
  <si>
    <t>poskytnutí dotací z kap. 93208 - Fond ochrany vod - PVA</t>
  </si>
  <si>
    <t>343/20/ZK</t>
  </si>
  <si>
    <t>1485/20/RK</t>
  </si>
  <si>
    <t>331/20/ZK</t>
  </si>
  <si>
    <t>1519/20/RK</t>
  </si>
  <si>
    <t>poskytnutí individ.dotace z kap. 91704 - tělovýchova a sport</t>
  </si>
  <si>
    <t>312/20/ZK</t>
  </si>
  <si>
    <t>dotace od obcí, zapojení do kap. 91406</t>
  </si>
  <si>
    <t>364/20/ZK</t>
  </si>
  <si>
    <t>navýšení příjmů 2020 a navýšení výdajů v kap. 91206 - účelové příspěvky PO doprava</t>
  </si>
  <si>
    <t>365/20/ZK</t>
  </si>
  <si>
    <t>snížení příjmů 2020 a výdajů 2020 v kap. 91304 - provoz.příspěvky PO školství</t>
  </si>
  <si>
    <t>1520/20/RK</t>
  </si>
  <si>
    <t>přesun z kap. 91412 do kap. 91707</t>
  </si>
  <si>
    <t>333/20/ZK</t>
  </si>
  <si>
    <t>313/20/ZK</t>
  </si>
  <si>
    <t>přesun z kap. 91407 do kap. 91707 a poskytnutí individuálních dotací - kultura</t>
  </si>
  <si>
    <t>338/20/ZK</t>
  </si>
  <si>
    <t>339/20/ZK</t>
  </si>
  <si>
    <t>1466/20/RK</t>
  </si>
  <si>
    <t>330/20/ZK</t>
  </si>
  <si>
    <t>přesun z kap. 91903 do kap. 91307 - provozní příspěvky PO kultura</t>
  </si>
  <si>
    <t>340/20/ZK</t>
  </si>
  <si>
    <t>dotace z MF, zapojení do kap. 91115 (volby do ZK)</t>
  </si>
  <si>
    <t>1454/20/RK</t>
  </si>
  <si>
    <t>přesun z kap. 91204, 91304 a 92004 do kap. 92014</t>
  </si>
  <si>
    <t>359/20/ZK</t>
  </si>
  <si>
    <t>navýšení příjmů 2020 a navýšení výdajů v kap. 91204 - účelové příspěvky PO školství</t>
  </si>
  <si>
    <t>360/20/ZK</t>
  </si>
  <si>
    <t>1521/20/RK</t>
  </si>
  <si>
    <t>1564/20/RK</t>
  </si>
  <si>
    <t>1541/20/RK</t>
  </si>
  <si>
    <t>poskytnutí individuální dotace z kap. 93208 - Fond ochrany vod</t>
  </si>
  <si>
    <t>344/20/ZK</t>
  </si>
  <si>
    <t>přesun z kap. 91408 do kap. 93408 - Lesnický fond</t>
  </si>
  <si>
    <t>347/20/ZK</t>
  </si>
  <si>
    <t>336/20/ZK</t>
  </si>
  <si>
    <t>342/20/ZK</t>
  </si>
  <si>
    <t>poskytnutí finančních darů z kap. 91709</t>
  </si>
  <si>
    <t>1552/20/RK</t>
  </si>
  <si>
    <t>poskytnutí individuálních dotací z kap. 91704 - sportovní akce</t>
  </si>
  <si>
    <t>356/20/ZK</t>
  </si>
  <si>
    <t>navýšení příjmů 2020 a navýšení výdajů v kap. 92014</t>
  </si>
  <si>
    <t>1582/20/RK</t>
  </si>
  <si>
    <t>navýšení příjmů 2020 a navýšení výdajů v kap. 91406, přesun z kap. 91206 do kap. 91406 - dopravní obslužnost</t>
  </si>
  <si>
    <t>366/20/ZK</t>
  </si>
  <si>
    <t>poskytnutí individuální dotace z kap. 91704 - sportovní akce</t>
  </si>
  <si>
    <t>357/20/ZK</t>
  </si>
  <si>
    <t>poskytnutí individuálních dotací z kap. 91704</t>
  </si>
  <si>
    <t>1522/20/RK</t>
  </si>
  <si>
    <t>1588/20/RK</t>
  </si>
  <si>
    <t>1589/20/RK</t>
  </si>
  <si>
    <t>navýšení příjmů 2020 a navýšení výdajů v kap. 92608 - Dotační fond</t>
  </si>
  <si>
    <t>348/20/ZK</t>
  </si>
  <si>
    <t>poskytnutí individuální dotace z kap. 91705</t>
  </si>
  <si>
    <t>1474/20/RK</t>
  </si>
  <si>
    <t>poskytnutí individuální dotace z kap. 91709</t>
  </si>
  <si>
    <t>1556/20/RK</t>
  </si>
  <si>
    <t>poskytnutí dotací z DF, kap. 92602 - Regionál.inovační program</t>
  </si>
  <si>
    <t>349/20/ZK</t>
  </si>
  <si>
    <t>1628/20/mRK</t>
  </si>
  <si>
    <t>navýšení příjmů 2020 a navýšení výdajů v kap. 91306 - provozní příspěvky PO doprava</t>
  </si>
  <si>
    <t>367/20/ZK</t>
  </si>
  <si>
    <t>1614/20/mRK</t>
  </si>
  <si>
    <t>1620/20/mRK</t>
  </si>
  <si>
    <t>1623/20/mRK</t>
  </si>
  <si>
    <t>1615/20/mRK</t>
  </si>
  <si>
    <t>přesun z kap. 92303 do kap. 91209</t>
  </si>
  <si>
    <t>373/20/ZK</t>
  </si>
  <si>
    <t>dotace z MMR, zapojení do kap. 92302</t>
  </si>
  <si>
    <t>376/20/ZK</t>
  </si>
  <si>
    <t>navýšení příjmů 2020 a navýšení výdajů v kap. 91305, přesun z kap. 91405 do kap. 92005</t>
  </si>
  <si>
    <t>370/20/ZK</t>
  </si>
  <si>
    <t>1647/20/mRK</t>
  </si>
  <si>
    <t>1648/20/mRK</t>
  </si>
  <si>
    <t>navýšení příjmů 2020 a výdajů v kap. 91604</t>
  </si>
  <si>
    <t>1641/20/mRK</t>
  </si>
  <si>
    <t>1642/20/mRK</t>
  </si>
  <si>
    <t>1653/20/mRK</t>
  </si>
  <si>
    <t>1643/20/mRK</t>
  </si>
  <si>
    <t>1657/20/mRK</t>
  </si>
  <si>
    <t>poskytnutí dotací z kap. 92302 - Kotlíkové dotace III - NZÚ</t>
  </si>
  <si>
    <t>1718/20/RK</t>
  </si>
  <si>
    <t>1664/20/mRK</t>
  </si>
  <si>
    <t>1701/20/RK</t>
  </si>
  <si>
    <t>navýšení příjmů 2020 a výdajů 2020 v kap. 91604 - odvod na MŠMT</t>
  </si>
  <si>
    <t>1680/20/RK</t>
  </si>
  <si>
    <t>dotace z MŠMT, zapojení do kap. 92104</t>
  </si>
  <si>
    <t>1681/20/RK</t>
  </si>
  <si>
    <t>086</t>
  </si>
  <si>
    <t>navýšení příjmů 2020 a navýšení výdajů v kap. 93101, přesun z kap. 91415, 91115 a 92009 do kap. 93101 - Covid 19</t>
  </si>
  <si>
    <t>1679/20/RK</t>
  </si>
  <si>
    <t>1705/20/RK</t>
  </si>
  <si>
    <t>1717/20/RK</t>
  </si>
  <si>
    <t>1786/20/RK</t>
  </si>
  <si>
    <t>1683/20/RK</t>
  </si>
  <si>
    <t>1810/20/mRK</t>
  </si>
  <si>
    <t>1675/20/RK</t>
  </si>
  <si>
    <t>20.10.2020</t>
  </si>
  <si>
    <t>1791/20/RK</t>
  </si>
  <si>
    <t>dotace z MŽP, zapojení do kap. 92302 - Kotlíkové dotace III - NZÚ</t>
  </si>
  <si>
    <t>1794/20/RK</t>
  </si>
  <si>
    <t>1792/20/RK</t>
  </si>
  <si>
    <t>snížení příjmů 2020 a snižení výdajů v kap. 91706 (vratka dotace MD)</t>
  </si>
  <si>
    <t>1761/20/RK</t>
  </si>
  <si>
    <t>1762/20/RK</t>
  </si>
  <si>
    <t>úprava ukazatelů v kap. 92314</t>
  </si>
  <si>
    <t>1773/20/RK</t>
  </si>
  <si>
    <t>navýšení příjmů 2020 a zapojení dotací do kap. 92303 a 92306</t>
  </si>
  <si>
    <t>1752/20/RK</t>
  </si>
  <si>
    <t>dotace ze SFŽP, zapojení do kap. 92015</t>
  </si>
  <si>
    <t>1747/20/RK</t>
  </si>
  <si>
    <t>1753/20/RK</t>
  </si>
  <si>
    <t>1785/20/RK</t>
  </si>
  <si>
    <t>1796/20/RK</t>
  </si>
  <si>
    <t>dotace z MPSV a MZdr, zapojení do kap. 91705</t>
  </si>
  <si>
    <t>1755/20/RK</t>
  </si>
  <si>
    <t>1800/20/RK</t>
  </si>
  <si>
    <t>navýšení příjmů 2020, zapojení do kap. 93101 - Covid 19</t>
  </si>
  <si>
    <t>1741/20/mRK</t>
  </si>
  <si>
    <t>1820/20/mRK</t>
  </si>
  <si>
    <t>1767/20/RK</t>
  </si>
  <si>
    <t>1812/20/mRK</t>
  </si>
  <si>
    <t>1804/20/mRK</t>
  </si>
  <si>
    <t>1822/20/mRK</t>
  </si>
  <si>
    <t>poskytnutí individuální dotace z kap. 91704</t>
  </si>
  <si>
    <t>33/VI/20/RK</t>
  </si>
  <si>
    <t>44/VI/20/ZK</t>
  </si>
  <si>
    <t>navýšení příjmů 2020 a navýšení výdajů v kap. 91705</t>
  </si>
  <si>
    <t>45/VI/20/ZK</t>
  </si>
  <si>
    <t>15/VI/20/RK</t>
  </si>
  <si>
    <t>27/VI/20/RK</t>
  </si>
  <si>
    <t>přesun z kap. 91206 do kap. 91706</t>
  </si>
  <si>
    <t>56/VI/20/ZK</t>
  </si>
  <si>
    <t>přesun z kap. 91707 do kap. 91307</t>
  </si>
  <si>
    <t>51/VI/20/ZK</t>
  </si>
  <si>
    <t>poskytnutí individuálních dotací z kap. 91705</t>
  </si>
  <si>
    <t>46/VI/20/ZK</t>
  </si>
  <si>
    <t>20/VI/20/RK</t>
  </si>
  <si>
    <t>34/VI/20/RK</t>
  </si>
  <si>
    <t>35/VI/20/RK</t>
  </si>
  <si>
    <t>přesun z kap. 91708 a 91408 do kap. 91410</t>
  </si>
  <si>
    <t>52/VI/20/ZK</t>
  </si>
  <si>
    <t>68/VI/20/RK</t>
  </si>
  <si>
    <t>69/VI/20/RK</t>
  </si>
  <si>
    <t>navýšení příjmů 2020 a navýšení výdajů v kap. 93101</t>
  </si>
  <si>
    <t>260/VI/20/RK</t>
  </si>
  <si>
    <t>poskytnutí individuálních dotací z kap. 91709</t>
  </si>
  <si>
    <t>47/VI/20/RK</t>
  </si>
  <si>
    <t>55/VI/20/ZK</t>
  </si>
  <si>
    <t>52/VI/20/RK</t>
  </si>
  <si>
    <t>účelové dotace ze zahraničí, zapojení do kap. 92314</t>
  </si>
  <si>
    <t>198/VI/20/RK</t>
  </si>
  <si>
    <t>251/VI/20/RK</t>
  </si>
  <si>
    <t>poskytnutí individuální dotace z kap. 91707</t>
  </si>
  <si>
    <t>246/VI/20/RK</t>
  </si>
  <si>
    <t>dotace z MŽP, zapojení do kap. 92302 - Kotlíkové dotace a kap. 92303</t>
  </si>
  <si>
    <t>93/VI/20/ZK</t>
  </si>
  <si>
    <t>195/VI/20/RK</t>
  </si>
  <si>
    <t>101/VI/20/RK</t>
  </si>
  <si>
    <t>102/VI/20/RK</t>
  </si>
  <si>
    <t>97/VI/20/ZK</t>
  </si>
  <si>
    <t>poskytnutí individuálních dotací z kap. 91704 - podpora sportovní infrastruktury</t>
  </si>
  <si>
    <t>86/VI/20/ZK</t>
  </si>
  <si>
    <t>navýšení příjmů 2020 a navýšení výdajů v kap. 91708</t>
  </si>
  <si>
    <t>96/VI/20/ZK</t>
  </si>
  <si>
    <t>snížení příjmů 2020 a snižení výdajů v kap. 91404 (vratka dotace MŠMT)</t>
  </si>
  <si>
    <t>130/VI/20/RK</t>
  </si>
  <si>
    <t>přesun z kap. 91205, 91305 a 91405 do kap. 92014</t>
  </si>
  <si>
    <t>84/VI/20/ZK</t>
  </si>
  <si>
    <t>104/VI/20/RK</t>
  </si>
  <si>
    <t>131/VI/20/RK</t>
  </si>
  <si>
    <t>132/VI/20/RK</t>
  </si>
  <si>
    <t>přesun z kap. 91304, 91404 a 92004 do kap. 91204 a 92014</t>
  </si>
  <si>
    <t>87/VI/20/ZK</t>
  </si>
  <si>
    <t>navýšení příjmů 2020 a navýšení výdajů v kap. 91406</t>
  </si>
  <si>
    <t>100/VI/20/RK</t>
  </si>
  <si>
    <t>191/VI/20/RK</t>
  </si>
  <si>
    <t>355/VI/20/RK</t>
  </si>
  <si>
    <t>přesun z kap. 91706 a 92006 do kap. 91406 - dopravní obslužnost</t>
  </si>
  <si>
    <t>102/VI/20/ZK</t>
  </si>
  <si>
    <t>poskytnutí individuálních dotací z kap. 91706</t>
  </si>
  <si>
    <t>99/VI/20/ZK</t>
  </si>
  <si>
    <t>133/VI/20/RK</t>
  </si>
  <si>
    <t>108/VI/20/RK</t>
  </si>
  <si>
    <t>134/VI/20/RK</t>
  </si>
  <si>
    <t>úprava ukazatelů v kap. 92014 - rozpis na jmenovité akce</t>
  </si>
  <si>
    <t>239/VI/20/RK</t>
  </si>
  <si>
    <t>úprava ukazatelů v kap. 92015 - rozpis na jmenovité akce</t>
  </si>
  <si>
    <t>98/VI/20/RK</t>
  </si>
  <si>
    <t>194/VI/20/RK</t>
  </si>
  <si>
    <t>197/VI/20/RK</t>
  </si>
  <si>
    <t>254/VI/20/RK</t>
  </si>
  <si>
    <t>104/VI/20/ZK</t>
  </si>
  <si>
    <t>navýšení příjmů 2020 a navýšení výdajů v kap. 91205 - účelové příspěvky PO sociální věci</t>
  </si>
  <si>
    <t>285/VI/20RK</t>
  </si>
  <si>
    <t>282/VI/20/RK</t>
  </si>
  <si>
    <t>úprava ukazatelů v kap. 91405</t>
  </si>
  <si>
    <t>283/VI/20/RK</t>
  </si>
  <si>
    <t>snížení příjmů 2020 a snižení výdajů v kap. 91604 (vratka dotace MŠMT)</t>
  </si>
  <si>
    <t>302/VI/20/RK</t>
  </si>
  <si>
    <t>320/VI/20/RK</t>
  </si>
  <si>
    <t>303/VI/20/RK</t>
  </si>
  <si>
    <t>304/VI/20/RK</t>
  </si>
  <si>
    <t>324/VI/20/RK</t>
  </si>
  <si>
    <t>305/VI/20/RK</t>
  </si>
  <si>
    <t>299/VI/20/RK</t>
  </si>
  <si>
    <t>325/VI/20/RK</t>
  </si>
  <si>
    <t>306/VI/20/RK</t>
  </si>
  <si>
    <t>snížení příjmů 2020 a snižení výdajů v kap. 92006 (vratka dotace MMR)</t>
  </si>
  <si>
    <t>356/VI/20/RK</t>
  </si>
  <si>
    <t>snížení příjmů 2020 a snižení výdajů v kap. 92006 (vratka dotace SFDI)</t>
  </si>
  <si>
    <t>357/VI/20/RK</t>
  </si>
  <si>
    <t>358/VI/20/RK</t>
  </si>
  <si>
    <t>359/VI/20/RK</t>
  </si>
  <si>
    <t>362/VI/20/RK</t>
  </si>
  <si>
    <t>přesun z kap. 91407 a 91707 do kap. 91207</t>
  </si>
  <si>
    <t>114/VI/20/ZK</t>
  </si>
  <si>
    <t>322/VI/20/RK</t>
  </si>
  <si>
    <t>123/VI/20/RK</t>
  </si>
  <si>
    <t>108/VI/20/ZK</t>
  </si>
  <si>
    <t>dotace z MPSV, zapojení do kap.91705</t>
  </si>
  <si>
    <t>snížení příjmů 2020 a snižení výdajů v kap. 91707 (vratka dotace MK)</t>
  </si>
  <si>
    <t>Zdroje rozpočtu Sociálního fondu kraje 2020</t>
  </si>
  <si>
    <t>zůstatek fin. prostředků na účtu SF k 1.1. 2020</t>
  </si>
  <si>
    <t>příděl do fondu z mezd, platů a odměn zaměstnanců a zastupitelů 2020 (převody ze ZBÚ)</t>
  </si>
  <si>
    <t>Zdroje sociálního fondu 2020 celkem</t>
  </si>
  <si>
    <t>Výdaje rozpočtu Sociálního fondu kraje 2020</t>
  </si>
  <si>
    <t>Výdaje sociálního fondu 2020 celkem</t>
  </si>
  <si>
    <t>Saldo zdrojů a výdajů Sociálního fondu kraje 2020</t>
  </si>
  <si>
    <t>zdroje 2020</t>
  </si>
  <si>
    <t>výdaje 2020</t>
  </si>
  <si>
    <t>zůstatek účtu SF k 31.12.2020</t>
  </si>
  <si>
    <t>Saldo zdrojů a výdajů sociálního fondu kraje 2020</t>
  </si>
  <si>
    <t>Zdroje rozpočtu Dotačního fondu kraje 2020</t>
  </si>
  <si>
    <t>zůstatek fin. prostředků DF k 1.1. 2020</t>
  </si>
  <si>
    <t>příděl do fondu z rozpočtu kraje 2020 (převody ze ZBÚ)</t>
  </si>
  <si>
    <t>Zdroje dotačního fondu 2020 celkem</t>
  </si>
  <si>
    <t>Výdaje rozpočtu Dotačního fondu kraje 2020</t>
  </si>
  <si>
    <t>Výdaje dotačního fondu 2020 celkem</t>
  </si>
  <si>
    <t>Saldo zdrojů a výdajů Dotačního fondu kraje 2020</t>
  </si>
  <si>
    <t>Saldo zdrojů a výdajů dotačního fondu kraje 2020</t>
  </si>
  <si>
    <t>zůstatek účtu DF k 31.12.2020</t>
  </si>
  <si>
    <t>Zdroje rozpočtu Krizového fondu kraje 2020</t>
  </si>
  <si>
    <t>Výdaje rozpočtu Krizového fondu kraje 2020</t>
  </si>
  <si>
    <t>Saldo zdrojů a výdajů Krizového fondu kraje 2020</t>
  </si>
  <si>
    <t>zůstatek fin. prostředků na účtu krizového fondu k 1.1. 2020</t>
  </si>
  <si>
    <t>Zdroje krizového fondu 2020 celkem</t>
  </si>
  <si>
    <t>Výdaje krizového fondu 2020 celkem</t>
  </si>
  <si>
    <t>Saldo zdrojů a výdajů krizového fondu kraje 2020</t>
  </si>
  <si>
    <t>zůstatek účtu KF k 31.12.2020</t>
  </si>
  <si>
    <t>Zdroje rozpočtu Fondu ochrany vod kraje 2020</t>
  </si>
  <si>
    <t>zůstatek fin. prostředků FOV k 1.1. 2020</t>
  </si>
  <si>
    <t>poplatky za odběr podzemních vod 2020</t>
  </si>
  <si>
    <t>Zdroje fondu ochrany vod 2020 celkem</t>
  </si>
  <si>
    <t>Výdaje rozpočtu Fondu ochrany vod kraje 2020</t>
  </si>
  <si>
    <t>Výdaje fondu ochrany vod 2020 celkem</t>
  </si>
  <si>
    <t>Saldo zdrojů a výdajů Fondu ochrany vod kraje 2020</t>
  </si>
  <si>
    <t>Saldo zdrojů a výdajů FOV kraje 2020</t>
  </si>
  <si>
    <t>zůstatek účtu FOV k 31.12.2020</t>
  </si>
  <si>
    <t>Zdroje rozpočtu Lesnického fondu kraje 2020</t>
  </si>
  <si>
    <t>zůstatek fin. prostředků LF k 1.1. 2020</t>
  </si>
  <si>
    <t>Zdroje lesnického fondu 2020 celkem</t>
  </si>
  <si>
    <t>Výdaje rozpočtu Lesnického fondu kraje 2020</t>
  </si>
  <si>
    <t>Výdaje lesnického fondu 2020 celkem</t>
  </si>
  <si>
    <t xml:space="preserve">Saldo zdrojů a výdajů Lesnického fondu kraje 2020 </t>
  </si>
  <si>
    <t>zůstatek účtu LF k 31.12.2020</t>
  </si>
  <si>
    <t>Saldo zdrojů a výdajů LF kraje 2020</t>
  </si>
  <si>
    <t xml:space="preserve">* zůstatek finančních prostředků na účtu Lesnického fondu kraje z roku 2020 byl v roce 2021 zapojen ke krytí výdajové kapitoly 93408 - Lesnického fondu kraje ve výši ve výši 2 813,39  tis. Kč rozpočtovým opatřením č. 24/21 </t>
  </si>
  <si>
    <t xml:space="preserve">* zůstatek finančních prostředků na účtu Fondu ochrany vod kraje z roku 2020 byl v roce 2021 zapojen ke krytí výdajové kapitoly 93208 - Fondu ochrany vod kraje ve výši ve výši 26 199,50  tis. Kč rozpočtovými opatřeními č. 24/21 </t>
  </si>
  <si>
    <t>restrikce rozpočtu v souvislosti s pandemií COVID-19</t>
  </si>
  <si>
    <t>* zůstatek finančních prostředků na účtu Sociálního fondu kraje z roku 2020 byl v roce 2021 zapojen ke krytí výdajové kapitoly 92515 - Sociálního fondu kraje ve výši 9 354,87 tis. Kč rozpočtovým opatřením č. 67/21</t>
  </si>
  <si>
    <t>přijaté sankce, náhrady a ostatní nedaňové příjmy</t>
  </si>
  <si>
    <t>přijatá dotace ze státního rozpočtu</t>
  </si>
  <si>
    <t>Nouzový stav 2020</t>
  </si>
  <si>
    <t>refundace školám</t>
  </si>
  <si>
    <t>přistroje z prostředků sbírky</t>
  </si>
  <si>
    <t>Nouzový stav 2020 II.</t>
  </si>
  <si>
    <t>humanitární pomoc obcím</t>
  </si>
  <si>
    <t>přijaté dary - převod ze sbírky</t>
  </si>
  <si>
    <t>vypořádání výdajů hrazených z účtů rozpočtu</t>
  </si>
  <si>
    <t xml:space="preserve">* zůstatek finančních prostředků na účtu Krizového fondu kraje z roku 2020 byl v roce 2021 </t>
  </si>
  <si>
    <t>a) ponížen o 5,04 tis. Kč za výdaje realizované z rozpočtových účtů kraje v roce 2020</t>
  </si>
  <si>
    <t>b) zapojen ke krytí výdajové kapitoly 931 01 - Krizového fondu kraje ve výši 18 115,79 tis. Kč změnou rozpočtu - rozpočtovým opatřením č. 22/21</t>
  </si>
  <si>
    <t>* zůstatek finančních prostředků na účtu Dotačního fondu kraje z roku 2020 byl v roce 2021 zapojen ke krytí výdajové kapitoly 926 - Dotační fond v celkové výši 45 629,43 tis. Kč rozpočtovými opatřeními                        č. 4/21, 8/21, 12/21, 26/21, 28/21, 31/21, 64/21 a 67/21</t>
  </si>
  <si>
    <t>7.7 Podpora cestovního ruchu v turistických oblastech</t>
  </si>
  <si>
    <t>7.8 Podpora infocenter</t>
  </si>
  <si>
    <t>7.9 Podpora nadregionálních témat a produktů CR</t>
  </si>
  <si>
    <t>Přijatá rozpočtová opatření upravující schválený rozpočet 2020</t>
  </si>
  <si>
    <t>Sociální fond kraje za rok 2020</t>
  </si>
  <si>
    <t>Dotační fond kraje za rok 2020</t>
  </si>
  <si>
    <t>Krizový fond kraje za rok 2020</t>
  </si>
  <si>
    <t>Fond ochrany vod kraje za rok 2020</t>
  </si>
  <si>
    <t>Lesnický fond kraje za rok 2020</t>
  </si>
  <si>
    <t>Čerpání výdajů kapitol upraveného rozpočtu kraje 2020</t>
  </si>
  <si>
    <t>Výdaje kraje 2020 celkem</t>
  </si>
  <si>
    <t>oddělení veřejných zakázek</t>
  </si>
  <si>
    <t>Účelové investiční dotace - školství</t>
  </si>
  <si>
    <t>Přehled čerpání účelových dotací podléhajících finančnímu vypořádání                       v rozpočtu kraje 2020</t>
  </si>
  <si>
    <t>Náhrada mezd COVID-19, zaměstnanci KÚ</t>
  </si>
  <si>
    <t>Podpora poskytovatelů soc.služeb</t>
  </si>
  <si>
    <t>Sociální služby-řešení naléhavých potřeb</t>
  </si>
  <si>
    <t>Účelové dotace na krizové stavy</t>
  </si>
  <si>
    <t>Podpora financ.přímé pedagog.činnosti učitelů</t>
  </si>
  <si>
    <t>Mimoř.odměny zaměstnancům DD</t>
  </si>
  <si>
    <t>ISO II/A zabezpečení objektů - neinv.</t>
  </si>
  <si>
    <t>Ochr.kult.statků před nepřízn.vlivy</t>
  </si>
  <si>
    <t>Výdaje na činnost úřadu</t>
  </si>
  <si>
    <t>Aktivizační fond - INV.</t>
  </si>
  <si>
    <t>Výkupy předmětů hodnoty mimoř.význ. INV.</t>
  </si>
  <si>
    <t>Podp.rozvoje a obnovy MTV pro řešení kriz.situací INV.</t>
  </si>
  <si>
    <t>COVID - 19 ohodnocení</t>
  </si>
  <si>
    <t>Ostatní zdravotnické programy NEINV.</t>
  </si>
  <si>
    <t>Krizové situace 2020 (mimo povodní)</t>
  </si>
  <si>
    <t>Protiradonová opatření</t>
  </si>
  <si>
    <t>Volby do ZO krajů a Senátu PSPČR</t>
  </si>
  <si>
    <t>Přehled poskytnutých účelových dotací v roce 2020, které podléhají vypořádání s poskytovatelem v následujících rozpočtových obdobích nebo jsou proplaceny  zpětně za již vynaložené výdaje kraje a účelových dotací poskytnutých ze státních fondů</t>
  </si>
  <si>
    <t>OPŽP-program č. 115 280 NZÚ- EU,inv.</t>
  </si>
  <si>
    <t>OP VVV P 02 - EU, neinv.</t>
  </si>
  <si>
    <t>Revitalizace území-regenerace brownfieldů, neinv.</t>
  </si>
  <si>
    <t>Kapitola 329 - Ministerstvo zemědělství</t>
  </si>
  <si>
    <t>ministerstvo zemědělství</t>
  </si>
  <si>
    <t>Finanční příspěvky na zmírnění kůrovcové  kalamity</t>
  </si>
  <si>
    <t>Národní program Životní prostředí – investice</t>
  </si>
  <si>
    <t>COV - progr. 129710, inv.</t>
  </si>
  <si>
    <t>OP VVV P 03 - CZ, inv.</t>
  </si>
  <si>
    <t>OP VVV P 02 - EU, inv.</t>
  </si>
  <si>
    <t>OP VVV P 03 - EU, inv.</t>
  </si>
  <si>
    <t>Rekapitulace poskytnutých dotací podle resortů za rok 2020</t>
  </si>
  <si>
    <t>Mze</t>
  </si>
  <si>
    <t>Čerpání účelových dotací podléhajících finančnímu vypořádání za rok 2020</t>
  </si>
  <si>
    <t>Přehled poskytnutých účelových dotací nevypořádávaných za rok 2020</t>
  </si>
  <si>
    <t xml:space="preserve">6/1 </t>
  </si>
  <si>
    <t xml:space="preserve">6/2 </t>
  </si>
  <si>
    <t>7/1</t>
  </si>
  <si>
    <t>7/2</t>
  </si>
  <si>
    <t>7/3</t>
  </si>
  <si>
    <t>7/4</t>
  </si>
  <si>
    <t>7/5</t>
  </si>
  <si>
    <t>8</t>
  </si>
  <si>
    <t xml:space="preserve">9/2 </t>
  </si>
  <si>
    <t xml:space="preserve">9/1 </t>
  </si>
  <si>
    <t xml:space="preserve">10/2  </t>
  </si>
  <si>
    <t xml:space="preserve">10/3  </t>
  </si>
  <si>
    <t xml:space="preserve">11/1 </t>
  </si>
  <si>
    <t xml:space="preserve">11/2  </t>
  </si>
  <si>
    <t xml:space="preserve">11/3  </t>
  </si>
  <si>
    <t>14/3</t>
  </si>
  <si>
    <t>14/2</t>
  </si>
  <si>
    <t>14/1</t>
  </si>
  <si>
    <t>18/1</t>
  </si>
  <si>
    <t>18/2</t>
  </si>
  <si>
    <t>21/1</t>
  </si>
  <si>
    <t>21/2</t>
  </si>
  <si>
    <t>tabulková část</t>
  </si>
  <si>
    <t>ostatní přijaté transfery od rozp. územní úrovně</t>
  </si>
  <si>
    <t>MŠMT</t>
  </si>
  <si>
    <t>nezapojené prostředky roku 2020</t>
  </si>
  <si>
    <t>21/3</t>
  </si>
  <si>
    <t>Výsledek rozpočtového hospodaření Libereckého kraje k 31.12.2020</t>
  </si>
  <si>
    <t>Tvorba příjmů upraveného rozpočtu kraje 2020</t>
  </si>
  <si>
    <t>Příspěvkové organizace se zlepšeným (resp. nezáporným) hospodářským výsledkem roku 2020</t>
  </si>
  <si>
    <t>467/21/RK</t>
  </si>
  <si>
    <t>518/21/RK</t>
  </si>
  <si>
    <t>610/21/RK</t>
  </si>
  <si>
    <t>483/21/RK</t>
  </si>
  <si>
    <t>418/21/RK</t>
  </si>
  <si>
    <t>417/21/RK</t>
  </si>
  <si>
    <t xml:space="preserve"> k 31.12.2020</t>
  </si>
  <si>
    <t>HV 2020 (v Kč)</t>
  </si>
  <si>
    <t>rozdělení zlepšeného HV 2020</t>
  </si>
  <si>
    <t>Příspěvkové organizace se zhoršeným hospodářským výsledkem roku 2020</t>
  </si>
  <si>
    <t>ztráta z hospodaření 2020</t>
  </si>
  <si>
    <t>Speciálně pedagogické centrum logopedické a surdopedické, příspěvková organizace</t>
  </si>
  <si>
    <t>Příspěvkové organizace s nezáporným výsledkem hospodaření za rok 2020</t>
  </si>
  <si>
    <t>Příspěvkové organizace se záporným výsledkem hospodaření za rok 2020</t>
  </si>
  <si>
    <t>Přehled úhrady úroků a jistin z úvěrů kraje v roce 2020</t>
  </si>
  <si>
    <t>Vývoj a očekávaný vývoj zadlužení Libereckého kraje a další vybrané ukazatele k závazkům v letech 2015 - 2025</t>
  </si>
  <si>
    <t>stav  k 31. 12. 2020</t>
  </si>
  <si>
    <t>předpoklad k 31. 12. 2021</t>
  </si>
  <si>
    <t>předpoklad k 31. 12. 2022</t>
  </si>
  <si>
    <t>předpoklad k 31. 12. 2023</t>
  </si>
  <si>
    <t>předpoklad k 31. 12. 2024</t>
  </si>
  <si>
    <t>předpokad k 31. 12. 2025</t>
  </si>
  <si>
    <r>
      <t xml:space="preserve">Modernizace KNL - Etapa č. 1 -  dodatečný peněžitý příplatek mimo základní kapitál a.s. </t>
    </r>
    <r>
      <rPr>
        <b/>
        <sz val="8"/>
        <rFont val="Arial"/>
        <family val="2"/>
        <charset val="238"/>
      </rPr>
      <t xml:space="preserve">  OLP/1178/2020 </t>
    </r>
    <r>
      <rPr>
        <sz val="8"/>
        <rFont val="Arial"/>
        <family val="2"/>
        <charset val="238"/>
      </rPr>
      <t xml:space="preserve"> (od uzavření smlouvy do 1.7.2025) ve výši </t>
    </r>
    <r>
      <rPr>
        <b/>
        <sz val="8"/>
        <rFont val="Arial"/>
        <family val="2"/>
        <charset val="238"/>
      </rPr>
      <t>1.680.000 tis. Kč</t>
    </r>
    <r>
      <rPr>
        <sz val="8"/>
        <rFont val="Arial"/>
        <family val="2"/>
        <charset val="238"/>
      </rPr>
      <t xml:space="preserve"> -  z toho: 1.300.000 tis. Kč úvěrovými zdroji a 380.000 tis. Kč z vlastních zdrojů LK</t>
    </r>
  </si>
  <si>
    <r>
      <t xml:space="preserve">Modernizace objektů a vybavení Nemocnice s poliklinikou Česká Lípa, a.s. - příplatek mimo základní kapitál </t>
    </r>
    <r>
      <rPr>
        <b/>
        <sz val="8"/>
        <rFont val="Arial"/>
        <family val="2"/>
        <charset val="238"/>
      </rPr>
      <t xml:space="preserve">  OLP/1771/2017</t>
    </r>
  </si>
  <si>
    <r>
      <t xml:space="preserve">Modernizace objektů a vybavení Nemocnice s poliklinikou Česká Lípa, a.s. - příplatek mimo základní kapitál   </t>
    </r>
    <r>
      <rPr>
        <b/>
        <sz val="8"/>
        <rFont val="Arial"/>
        <family val="2"/>
        <charset val="238"/>
      </rPr>
      <t>OLP/1530/2020</t>
    </r>
  </si>
  <si>
    <t xml:space="preserve">Výměna oken v resortu školství, SULKO - smlouva o dílo, splátkový kalendář  </t>
  </si>
  <si>
    <t>Vlastní zdroje z rozpočtu LK na projekt "Modernizace KNL - Etapa č. 1"</t>
  </si>
  <si>
    <r>
      <t xml:space="preserve">Revitalizace pozemních komunikací na území LK    </t>
    </r>
    <r>
      <rPr>
        <b/>
        <sz val="8"/>
        <rFont val="Arial"/>
        <family val="2"/>
        <charset val="238"/>
      </rPr>
      <t xml:space="preserve"> 3)</t>
    </r>
  </si>
  <si>
    <r>
      <t xml:space="preserve">Komplexní revitalizace mostů na silnicích II. a III. tř. na území LK     </t>
    </r>
    <r>
      <rPr>
        <b/>
        <sz val="8"/>
        <rFont val="Arial"/>
        <family val="2"/>
        <charset val="238"/>
      </rPr>
      <t xml:space="preserve"> 3)</t>
    </r>
  </si>
  <si>
    <t xml:space="preserve">Výměna oken v resortu školství, SULKO </t>
  </si>
  <si>
    <r>
      <rPr>
        <b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>daňové příjmy, úhrada úroků a poplatků vychází ze zastupitelstvem schváleného rozpočtového výhledu na období let 2021-2024, resp. nárůst daňových příjmů v letech 2022-2024 o 4,2 %, v dalších letech o 1 %</t>
    </r>
  </si>
  <si>
    <r>
      <rPr>
        <sz val="8"/>
        <color indexed="10"/>
        <rFont val="Arial"/>
        <family val="2"/>
        <charset val="238"/>
      </rPr>
      <t>**</t>
    </r>
    <r>
      <rPr>
        <sz val="8"/>
        <rFont val="Arial"/>
        <family val="2"/>
        <charset val="238"/>
      </rPr>
      <t xml:space="preserve"> k 30.6.2016 realizována mimořádná úhrada spláky ve výši 50 000 tis. Kč a k 30.9.2018 realizována 2. mimořádná úhrada splátky ve výši  50 000 tis. Kč </t>
    </r>
  </si>
  <si>
    <t>Přehled akcí spolufinancovaných z prostředků EU 2020</t>
  </si>
  <si>
    <t>Vývoj a očekávaný vývoj zadlužení Libereckého kraje v letech 2015 - 2025</t>
  </si>
  <si>
    <t xml:space="preserve"> SR 2020</t>
  </si>
  <si>
    <t>Čerpání 2020</t>
  </si>
  <si>
    <t>Silnice II/283 Turnov_ul. 5. května</t>
  </si>
  <si>
    <t>Rekonstrukce - půdní vestavba_Obchodní akademie a jazyková škola Liberec</t>
  </si>
  <si>
    <t>Školy bez bariér - Gymnázia a obchodní akademie - Gymnázium Jablonec n.N., U Balvanu</t>
  </si>
  <si>
    <t>Centra odborného vzdělávání LK řemesel - Střední škola řemesel a služeb Jablonec n.N.</t>
  </si>
  <si>
    <t>Školy bez bariér - SOŠ - Střední škola a Mateřská škola, Liberec, Na Bojišti</t>
  </si>
  <si>
    <t>Modernizace učeben pro výuku cizích jazyků a IT - SŠHL Frýdlant</t>
  </si>
  <si>
    <t xml:space="preserve">Transformace - Domov Sluneční dvůr, p.o. - Jestřebí </t>
  </si>
  <si>
    <t>Okružní křižovatky II/292 a II/289 Semily_ulice Brodská, Bořkovská (vč. humanizace)</t>
  </si>
  <si>
    <t xml:space="preserve">Silnice II/290 Sklenařice - Vysoké nad Jizerou </t>
  </si>
  <si>
    <t>Silnice III/27246 Křižany po křižovatku s III/2784</t>
  </si>
  <si>
    <t>Silnice III/2784 Světlá pod Ještědem - Horní Hanychov - 1. etapa_Světlá pod Ještědem - Výpřež</t>
  </si>
  <si>
    <t>Silnice III/2784 Světlá pod Ještědem - Horní Hanychov - 2. etapa - Výpřež - Horní Hanychov</t>
  </si>
  <si>
    <t>Centrální depozitář pro PO resortu kultury (Depozitář Český Dub)</t>
  </si>
  <si>
    <t>Restaurování historických artefaktů kulturního dědictví Muzea Českého ráje v Turnově</t>
  </si>
  <si>
    <t>Revitalizace dolního centra Liberce - Parkovací dům</t>
  </si>
  <si>
    <t>Integrovaný regionální operační program (IROP) 2021-2027</t>
  </si>
  <si>
    <t>Centrum odborného vzdělávání strojírenství a robotiky - SPŠT Jablonec n.N.</t>
  </si>
  <si>
    <t>Centrum odborného vzdělávání pro obrábění kovů a vstřikování plastů - Střední škola strojní, stavební a dopravní, Liberec</t>
  </si>
  <si>
    <t>Centrum odborného vzdělávání LK zdravotnicko sociální - SZŠ Turnov</t>
  </si>
  <si>
    <t>Jak zachraňujete u vás? - ZZSLK Průtoková dotace - Interreg V-A ČR-Polsko</t>
  </si>
  <si>
    <t xml:space="preserve">Veletrh KONVENT'A 2021  - pozvánka do Libereckého kraje </t>
  </si>
  <si>
    <t>Zlepšení bezpečnosti cyklistiky na Zachlmsko-Podgórzyňském okruhu v rámci euroregionální Magistrály ER-2 - etapa 2</t>
  </si>
  <si>
    <t>Za společným dědictvím na kole i pěšky</t>
  </si>
  <si>
    <t>Škola a sklo - inkubátor na cestě do života</t>
  </si>
  <si>
    <t xml:space="preserve">GEMINI - Průtoková dotace - Střední škola a Mateřská škola Liberec, Na Bojišti 15, p.o. </t>
  </si>
  <si>
    <t>Společná cesta k podnikavosti na školách-Průtoková dotace_Střední průmyslová škola strojní a elektrotechnická , Masarykova Liberec</t>
  </si>
  <si>
    <t>Společná cesta k podnikavosti na školách-Průtoková dotace_Střední odborná škola, Jablonecká 999</t>
  </si>
  <si>
    <t>Společná cesta k podnikavosti na školách-Průtoková dotace_Střední průmyslová škola technická, Belgická Jablonec n.N.</t>
  </si>
  <si>
    <t>Společná cesta k podnikavosti na školách-Průtoková dotace_Střední zdravotnická škola Turnov</t>
  </si>
  <si>
    <t>Brána do světa sbírek - Průtoková dotace - Muzeum Českého ráje Turnov</t>
  </si>
  <si>
    <t>Snížení energetické náročnosti budovy - Střední průmyslová škola textilní Liberec</t>
  </si>
  <si>
    <t>Snížení energetické náročnosti budovy jídelny a tělocvičny - Střední škola hospodářská a lesnická, Frýdlant_rekuperace</t>
  </si>
  <si>
    <t>Snížení energetické náročnosti budovy - Základní škola speciální, Semily, Nádražní 213, p.o._rekuperace</t>
  </si>
  <si>
    <t>Snížení energetické náročnosti jídelny - Gymnázium Česká Lípa</t>
  </si>
  <si>
    <t>FVE - Gymnázium Žitavská, Česká Lípa</t>
  </si>
  <si>
    <t>FVE - Gymnázium Dr. A. Randy Jablonec nad Nisou</t>
  </si>
  <si>
    <t>Revitalizace zeleně - zahrady - Domov důchodců Jindřichovice pod Smrkem, p.o.</t>
  </si>
  <si>
    <t>Snížení energetické náročnosti - Domov pro seniory, Vratislavice n. N. rekuperace (5.1b)  (část A projektu_část B bude financována z kapitoly 920 14)</t>
  </si>
  <si>
    <t>Snížení energetické náročnosti pavilonu C - Léčebna respiračních nemocí Cvikov (dětská), p.o.</t>
  </si>
  <si>
    <t>Snížení energetické náročnosti pavilonu v Martinově údolí - Léčebna respiračních nemocí Cvikov, p.o.</t>
  </si>
  <si>
    <t>Smart akcelerátor Libereckého kraje II - účelová dotace ARR</t>
  </si>
  <si>
    <t>Strategické plánování rozvoje vzdělávací soustavy Libereckého kraje              (krajský akční plán rozvoje vzdělávání LK)</t>
  </si>
  <si>
    <t>Naplňování krajského akčního plánu rozvoje vzdělávání Libereckého kraje II (NAKAP LK II)</t>
  </si>
  <si>
    <t>Operační program Podnikání a inovace (OP PIK) 2014+</t>
  </si>
  <si>
    <t>Digitální technická mapa</t>
  </si>
  <si>
    <t>Návratné finanční výpomoci</t>
  </si>
  <si>
    <t>Česko-německé vztahy očima dítěte  (projekt Severočeského muzea v Liberci)</t>
  </si>
  <si>
    <t>Restaurování historických artefaktů kulturního dědictví Muzea Českého ráje v Turnově  -  předfinancování EU - krajem poskytnutá NFV</t>
  </si>
  <si>
    <t>Identifikace intruzivních hornin v granitovém masivu Jizerských hor (dříve Geomorfologie severních svahů Jizerských hor) - NÁVRATNÁ FINANČNÍ VÝPOMOC na předfinancování projektu (Severočeské muzeum v Liberci)</t>
  </si>
  <si>
    <t>Podpora dalšího vzdělávání učitelů přírodopisu (dříve Podpora učitelů přírodopisu) - NÁVRATNÁ FINANČNÍ VÝPOMOC na předfinancování projektu (Severočeské muzeum v Liberci)</t>
  </si>
  <si>
    <t>Brána do světa sbírek - NÁVRATNÁ FINANČNÍ VÝPOMOC na předfinancování projektu (Muzeum Českého ráje Turnov, p.o.)</t>
  </si>
  <si>
    <t>Předcházení vzniku odpadů v Libereckém kraji a okrese Görlitz - NÁVRATNÁ FINANČNÍ VÝPOMOC na předfinancování projektu (Střevlík p.o.)</t>
  </si>
  <si>
    <t>Operační program Vzdělávání pro konkurenceschopnost (OP VK)</t>
  </si>
  <si>
    <t>Potravinová pomoc dětem  v LK 6</t>
  </si>
  <si>
    <t>Kotlíkové dotace v Libereckém kraji  III - rezervy - NZÚ</t>
  </si>
  <si>
    <t>Kotlíkové dotace v Libereckém kraji - II etapa - IV</t>
  </si>
  <si>
    <t>804/21/RK</t>
  </si>
  <si>
    <r>
      <t xml:space="preserve">Krajská nemocnice Liberec a.s. - příplatek mimo základní kapitál a.s. </t>
    </r>
    <r>
      <rPr>
        <b/>
        <sz val="8"/>
        <rFont val="Arial"/>
        <family val="2"/>
        <charset val="238"/>
      </rPr>
      <t xml:space="preserve"> OLP/207/2016</t>
    </r>
    <r>
      <rPr>
        <sz val="8"/>
        <rFont val="Arial"/>
        <family val="2"/>
        <charset val="238"/>
      </rPr>
      <t xml:space="preserve"> (do r. 2035)</t>
    </r>
    <r>
      <rPr>
        <sz val="8"/>
        <color rgb="FFFF0000"/>
        <rFont val="Arial"/>
        <family val="2"/>
        <charset val="238"/>
      </rPr>
      <t xml:space="preserve"> *</t>
    </r>
  </si>
  <si>
    <r>
      <t xml:space="preserve">Krajská nemocnice Liberec a.s. - příplatek mimo základní kapitál a.s. + </t>
    </r>
    <r>
      <rPr>
        <b/>
        <sz val="8"/>
        <rFont val="Arial"/>
        <family val="2"/>
        <charset val="238"/>
      </rPr>
      <t>Dodatek č. 1 k OLP/207/2016</t>
    </r>
    <r>
      <rPr>
        <sz val="8"/>
        <rFont val="Arial"/>
        <family val="2"/>
        <charset val="238"/>
      </rPr>
      <t xml:space="preserve"> (snížení výše příplatku v souvislosti s krácením doby splácení do 30.6.2024) </t>
    </r>
    <r>
      <rPr>
        <sz val="8"/>
        <color rgb="FFFF0000"/>
        <rFont val="Arial"/>
        <family val="2"/>
        <charset val="238"/>
      </rPr>
      <t>*</t>
    </r>
  </si>
  <si>
    <t>LK úvěrovými zdroji (2022-2025)</t>
  </si>
  <si>
    <t>Vlastní zdroje LK - celkem 380.000 tis. Kč (2021-2025)</t>
  </si>
  <si>
    <t>Modernizace KNL - Etapa č. 1 - úvěr (tranže úvěru dle návrhu Deloitte)</t>
  </si>
  <si>
    <r>
      <t xml:space="preserve">Komplexní revitalizace mostů na silnicích II. a III. tř. na území LK - úvěr </t>
    </r>
    <r>
      <rPr>
        <sz val="8"/>
        <color rgb="FFFF0000"/>
        <rFont val="Arial"/>
        <family val="2"/>
        <charset val="238"/>
      </rPr>
      <t xml:space="preserve"> **</t>
    </r>
  </si>
  <si>
    <r>
      <t xml:space="preserve">Krajská nemocnice Liberec a.s.  - příplatek mimo základní kapitál a.s. OLP/207/2016 + Dodatek č. 1, tj. splátky do 30.6.2024 (původně až do r. 2035), tj. snížení závazku z 1.000.000 tis. Kč na 419.444,442 tis. Kč </t>
    </r>
    <r>
      <rPr>
        <sz val="8"/>
        <color rgb="FFFF0000"/>
        <rFont val="Arial"/>
        <family val="2"/>
        <charset val="238"/>
      </rPr>
      <t>*</t>
    </r>
  </si>
  <si>
    <t>Modernizace KNL - Etapa č. 1 - roční splátka jistiny úvěru (od roku 2026)</t>
  </si>
  <si>
    <r>
      <t xml:space="preserve">Komplexní revitalizace mostů na silnicích II. a III. tř. na území LK - roční splátka jistiny </t>
    </r>
    <r>
      <rPr>
        <sz val="8"/>
        <color rgb="FFFF0000"/>
        <rFont val="Arial"/>
        <family val="2"/>
        <charset val="238"/>
      </rPr>
      <t>**</t>
    </r>
  </si>
  <si>
    <r>
      <t xml:space="preserve">Modernizace KNL - Etapa č. 1 - úroky </t>
    </r>
    <r>
      <rPr>
        <sz val="8"/>
        <color rgb="FFFF0000"/>
        <rFont val="Arial"/>
        <family val="2"/>
        <charset val="238"/>
      </rPr>
      <t>***</t>
    </r>
  </si>
  <si>
    <r>
      <t xml:space="preserve">2) </t>
    </r>
    <r>
      <rPr>
        <sz val="8"/>
        <rFont val="Arial"/>
        <family val="2"/>
        <charset val="238"/>
      </rPr>
      <t>index zadlužení kalkuluje pouze s daňovými příjmy kraje (pozn. dotace jsou v naprosté většině předurčeny k financování účelu stanoveného příslušným orgánem; nedaňové příjmy - zahrnují např. odvody z odpisů příspěvkových organizací, příjmy z pronájmů, úrokové výnosy apod.; kapitálové výdaje - v případě kraje pouze marginální 3 - 20 mil. Kč/rok)</t>
    </r>
  </si>
  <si>
    <r>
      <rPr>
        <sz val="9"/>
        <color rgb="FFFF0000"/>
        <rFont val="Arial"/>
        <family val="2"/>
        <charset val="238"/>
      </rPr>
      <t>*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uzavřením dodatků,  změna celkové výše a doby splácení příplatku mimo základní kapitál a.s.</t>
    </r>
  </si>
  <si>
    <r>
      <rPr>
        <i/>
        <sz val="10"/>
        <color rgb="FFFF0000"/>
        <rFont val="Arial"/>
        <family val="2"/>
        <charset val="238"/>
      </rPr>
      <t>***</t>
    </r>
    <r>
      <rPr>
        <sz val="10"/>
        <rFont val="Arial"/>
        <charset val="238"/>
      </rPr>
      <t xml:space="preserve"> </t>
    </r>
    <r>
      <rPr>
        <sz val="8"/>
        <rFont val="Arial"/>
        <family val="2"/>
        <charset val="238"/>
      </rPr>
      <t>dle Střednědobého výhledu rozpočtu LK na období let 2021-2024</t>
    </r>
  </si>
  <si>
    <r>
      <rPr>
        <b/>
        <sz val="9"/>
        <rFont val="Arial"/>
        <family val="2"/>
        <charset val="238"/>
      </rPr>
      <t>SR 2021</t>
    </r>
    <r>
      <rPr>
        <sz val="9"/>
        <rFont val="Arial"/>
        <family val="2"/>
        <charset val="238"/>
      </rPr>
      <t xml:space="preserve"> - zapojení finančních zdrojů minulých rozpočtových období - zapojení vyšších než plánovaných daňových příjmů 2020</t>
    </r>
  </si>
  <si>
    <r>
      <rPr>
        <b/>
        <sz val="9"/>
        <rFont val="Arial"/>
        <family val="2"/>
        <charset val="238"/>
      </rPr>
      <t>RO č. 7/21 - Sociální věci</t>
    </r>
    <r>
      <rPr>
        <sz val="9"/>
        <rFont val="Arial"/>
        <family val="2"/>
        <charset val="238"/>
      </rPr>
      <t xml:space="preserve"> - zapojení do kap. 923 05 - Spolufinancování EU, převod finančních prostředků na úhradu závazků potřebných pro dofinancování projektu „Podpora a rozvoj služeb v komunitě pro osoby se zdravotním postižením v Libereckém kraji“  po ukončení realizace aktivit k 31.12.2020</t>
    </r>
  </si>
  <si>
    <r>
      <t xml:space="preserve">RO č. 11/21 - Kultura - </t>
    </r>
    <r>
      <rPr>
        <sz val="9"/>
        <rFont val="Arial"/>
        <family val="2"/>
        <charset val="238"/>
      </rPr>
      <t>zapojení do kap. 912 07 - Účelové příspěvky PO, převod financování akcí schválených v roce 2020</t>
    </r>
  </si>
  <si>
    <r>
      <t>RO č. 59/21 - Doprava</t>
    </r>
    <r>
      <rPr>
        <sz val="9"/>
        <rFont val="Arial"/>
        <family val="2"/>
        <charset val="238"/>
      </rPr>
      <t xml:space="preserve"> - zapojení do kap. 913 06 - Příspěvkové organizace, převod (restrikcemi rozpočtu 2020 poníženého a do rezerv převedeného) provozního příspěvku zpět na KSS LK p.o.</t>
    </r>
  </si>
  <si>
    <r>
      <rPr>
        <b/>
        <sz val="9"/>
        <rFont val="Arial"/>
        <family val="2"/>
        <charset val="238"/>
      </rPr>
      <t>RO č. 74/21 - Sociální věci</t>
    </r>
    <r>
      <rPr>
        <sz val="9"/>
        <rFont val="Arial"/>
        <family val="2"/>
        <charset val="238"/>
      </rPr>
      <t xml:space="preserve"> - zapojení do kap. 917 05 - Transfery, jedná se o vratku finančních prostředků  MPSV z minulého období.  Kraj navrácené finanční prostředky  od poskytovatelů sociálních služeb při finančním vypořádání s MPSV neodváděl zpět do státního rozpočtu, tyto navrácené finanční prostředky znovu zapojuje a používá na financování sociálních služeb</t>
    </r>
  </si>
  <si>
    <t>č e r v e n   2 0 2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</si>
</sst>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Kč&quot;;[Red]\-#,##0.00\ &quot;Kč&quot;"/>
    <numFmt numFmtId="164" formatCode="_-* #,##0.00\ _K_č_-;\-* #,##0.00\ _K_č_-;_-* &quot;-&quot;??\ _K_č_-;_-@_-"/>
    <numFmt numFmtId="165" formatCode="#,##0.0"/>
    <numFmt numFmtId="166" formatCode="#,##0.000"/>
    <numFmt numFmtId="167" formatCode="0.00000"/>
    <numFmt numFmtId="168" formatCode="#,##0.0000"/>
    <numFmt numFmtId="169" formatCode="#,##0.00000"/>
    <numFmt numFmtId="170" formatCode="#,##0.00_ ;[Red]\-#,##0.00\ "/>
    <numFmt numFmtId="171" formatCode="#,##0.00000_ ;[Red]\-#,##0.00000\ "/>
  </numFmts>
  <fonts count="14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family val="2"/>
      <charset val="238"/>
    </font>
    <font>
      <b/>
      <sz val="2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4"/>
      <name val="Arial CE"/>
      <charset val="238"/>
    </font>
    <font>
      <sz val="9"/>
      <name val="Arial"/>
      <family val="2"/>
    </font>
    <font>
      <sz val="9"/>
      <name val="Arial CE"/>
      <family val="2"/>
      <charset val="238"/>
    </font>
    <font>
      <b/>
      <sz val="16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name val="Times New Roman"/>
      <family val="1"/>
      <charset val="238"/>
    </font>
    <font>
      <sz val="7"/>
      <name val="Arial"/>
      <family val="2"/>
      <charset val="238"/>
    </font>
    <font>
      <b/>
      <sz val="20"/>
      <name val="Times New Roman"/>
      <family val="1"/>
      <charset val="238"/>
    </font>
    <font>
      <b/>
      <sz val="22"/>
      <name val="Times New Roman"/>
      <family val="1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b/>
      <sz val="9"/>
      <color indexed="17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8"/>
      <color theme="9" tint="-0.499984740745262"/>
      <name val="Arial"/>
      <family val="2"/>
      <charset val="238"/>
    </font>
    <font>
      <sz val="8"/>
      <color theme="3"/>
      <name val="Arial"/>
      <family val="2"/>
      <charset val="238"/>
    </font>
    <font>
      <sz val="8"/>
      <color rgb="FF00B050"/>
      <name val="Arial"/>
      <family val="2"/>
      <charset val="238"/>
    </font>
    <font>
      <b/>
      <sz val="8"/>
      <color rgb="FF00B050"/>
      <name val="Arial"/>
      <family val="2"/>
      <charset val="238"/>
    </font>
    <font>
      <strike/>
      <sz val="8"/>
      <color rgb="FF00B05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rgb="FF0000CC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8"/>
      <color rgb="FF0000CC"/>
      <name val="Arial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sz val="10"/>
      <color theme="0" tint="-0.499984740745262"/>
      <name val="Arial"/>
      <family val="2"/>
      <charset val="238"/>
    </font>
    <font>
      <b/>
      <sz val="9"/>
      <color theme="0" tint="-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00800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00B050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  <font>
      <sz val="8"/>
      <color rgb="FF0000CC"/>
      <name val="Times New Roman"/>
      <family val="1"/>
      <charset val="238"/>
    </font>
    <font>
      <sz val="9"/>
      <color rgb="FFFF0000"/>
      <name val="Calibri"/>
      <family val="2"/>
      <charset val="238"/>
      <scheme val="minor"/>
    </font>
    <font>
      <sz val="8"/>
      <color theme="5" tint="-0.249977111117893"/>
      <name val="Times New Roman"/>
      <family val="1"/>
      <charset val="238"/>
    </font>
    <font>
      <sz val="8"/>
      <color rgb="FF008000"/>
      <name val="Times New Roman"/>
      <family val="1"/>
      <charset val="238"/>
    </font>
    <font>
      <sz val="8"/>
      <color rgb="FF7030A0"/>
      <name val="Times New Roman"/>
      <family val="1"/>
      <charset val="238"/>
    </font>
    <font>
      <sz val="8"/>
      <color theme="9" tint="-0.249977111117893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strike/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theme="8" tint="-0.499984740745262"/>
      <name val="Arial"/>
      <family val="2"/>
      <charset val="238"/>
    </font>
    <font>
      <sz val="9"/>
      <color rgb="FF00B05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336600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6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C0C0"/>
        <bgColor indexed="64"/>
      </patternFill>
    </fill>
  </fills>
  <borders count="10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6">
    <xf numFmtId="0" fontId="0" fillId="0" borderId="0"/>
    <xf numFmtId="0" fontId="68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28" fillId="0" borderId="1" applyNumberFormat="0" applyFill="0" applyAlignment="0" applyProtection="0"/>
    <xf numFmtId="0" fontId="70" fillId="0" borderId="99" applyNumberFormat="0" applyFill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1" fillId="40" borderId="0" applyNumberFormat="0" applyBorder="0" applyAlignment="0" applyProtection="0"/>
    <xf numFmtId="0" fontId="29" fillId="6" borderId="2" applyNumberFormat="0" applyAlignment="0" applyProtection="0"/>
    <xf numFmtId="0" fontId="72" fillId="41" borderId="100" applyNumberFormat="0" applyAlignment="0" applyProtection="0"/>
    <xf numFmtId="0" fontId="30" fillId="0" borderId="3" applyNumberFormat="0" applyFill="0" applyAlignment="0" applyProtection="0"/>
    <xf numFmtId="0" fontId="73" fillId="0" borderId="101" applyNumberFormat="0" applyFill="0" applyAlignment="0" applyProtection="0"/>
    <xf numFmtId="0" fontId="31" fillId="0" borderId="4" applyNumberFormat="0" applyFill="0" applyAlignment="0" applyProtection="0"/>
    <xf numFmtId="0" fontId="74" fillId="0" borderId="102" applyNumberFormat="0" applyFill="0" applyAlignment="0" applyProtection="0"/>
    <xf numFmtId="0" fontId="32" fillId="0" borderId="5" applyNumberFormat="0" applyFill="0" applyAlignment="0" applyProtection="0"/>
    <xf numFmtId="0" fontId="75" fillId="0" borderId="103" applyNumberFormat="0" applyFill="0" applyAlignment="0" applyProtection="0"/>
    <xf numFmtId="0" fontId="3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77" fillId="42" borderId="0" applyNumberFormat="0" applyBorder="0" applyAlignment="0" applyProtection="0"/>
    <xf numFmtId="0" fontId="5" fillId="0" borderId="0"/>
    <xf numFmtId="0" fontId="68" fillId="0" borderId="0"/>
    <xf numFmtId="0" fontId="61" fillId="0" borderId="0"/>
    <xf numFmtId="0" fontId="5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26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8" borderId="6" applyNumberFormat="0" applyFont="0" applyAlignment="0" applyProtection="0"/>
    <xf numFmtId="0" fontId="68" fillId="43" borderId="104" applyNumberFormat="0" applyFont="0" applyAlignment="0" applyProtection="0"/>
    <xf numFmtId="9" fontId="14" fillId="0" borderId="0" applyFont="0" applyFill="0" applyBorder="0" applyAlignment="0" applyProtection="0"/>
    <xf numFmtId="0" fontId="35" fillId="0" borderId="7" applyNumberFormat="0" applyFill="0" applyAlignment="0" applyProtection="0"/>
    <xf numFmtId="0" fontId="78" fillId="0" borderId="105" applyNumberFormat="0" applyFill="0" applyAlignment="0" applyProtection="0"/>
    <xf numFmtId="0" fontId="42" fillId="9" borderId="0">
      <alignment horizontal="left" vertical="center"/>
    </xf>
    <xf numFmtId="0" fontId="36" fillId="2" borderId="0" applyNumberFormat="0" applyBorder="0" applyAlignment="0" applyProtection="0"/>
    <xf numFmtId="0" fontId="79" fillId="44" borderId="0" applyNumberFormat="0" applyBorder="0" applyAlignment="0" applyProtection="0"/>
    <xf numFmtId="0" fontId="37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8" fillId="3" borderId="8" applyNumberFormat="0" applyAlignment="0" applyProtection="0"/>
    <xf numFmtId="0" fontId="81" fillId="45" borderId="106" applyNumberFormat="0" applyAlignment="0" applyProtection="0"/>
    <xf numFmtId="0" fontId="39" fillId="10" borderId="8" applyNumberFormat="0" applyAlignment="0" applyProtection="0"/>
    <xf numFmtId="0" fontId="82" fillId="46" borderId="106" applyNumberFormat="0" applyAlignment="0" applyProtection="0"/>
    <xf numFmtId="0" fontId="40" fillId="10" borderId="9" applyNumberFormat="0" applyAlignment="0" applyProtection="0"/>
    <xf numFmtId="0" fontId="83" fillId="46" borderId="107" applyNumberFormat="0" applyAlignment="0" applyProtection="0"/>
    <xf numFmtId="0" fontId="41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69" fillId="47" borderId="0" applyNumberFormat="0" applyBorder="0" applyAlignment="0" applyProtection="0"/>
    <xf numFmtId="0" fontId="27" fillId="12" borderId="0" applyNumberFormat="0" applyBorder="0" applyAlignment="0" applyProtection="0"/>
    <xf numFmtId="0" fontId="69" fillId="48" borderId="0" applyNumberFormat="0" applyBorder="0" applyAlignment="0" applyProtection="0"/>
    <xf numFmtId="0" fontId="27" fillId="13" borderId="0" applyNumberFormat="0" applyBorder="0" applyAlignment="0" applyProtection="0"/>
    <xf numFmtId="0" fontId="69" fillId="49" borderId="0" applyNumberFormat="0" applyBorder="0" applyAlignment="0" applyProtection="0"/>
    <xf numFmtId="0" fontId="27" fillId="4" borderId="0" applyNumberFormat="0" applyBorder="0" applyAlignment="0" applyProtection="0"/>
    <xf numFmtId="0" fontId="69" fillId="50" borderId="0" applyNumberFormat="0" applyBorder="0" applyAlignment="0" applyProtection="0"/>
    <xf numFmtId="0" fontId="27" fillId="5" borderId="0" applyNumberFormat="0" applyBorder="0" applyAlignment="0" applyProtection="0"/>
    <xf numFmtId="0" fontId="69" fillId="51" borderId="0" applyNumberFormat="0" applyBorder="0" applyAlignment="0" applyProtection="0"/>
    <xf numFmtId="0" fontId="27" fillId="14" borderId="0" applyNumberFormat="0" applyBorder="0" applyAlignment="0" applyProtection="0"/>
    <xf numFmtId="0" fontId="69" fillId="52" borderId="0" applyNumberFormat="0" applyBorder="0" applyAlignment="0" applyProtection="0"/>
    <xf numFmtId="0" fontId="5" fillId="0" borderId="0"/>
  </cellStyleXfs>
  <cellXfs count="1729">
    <xf numFmtId="0" fontId="0" fillId="0" borderId="0" xfId="0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4" fontId="0" fillId="0" borderId="0" xfId="0" applyNumberFormat="1"/>
    <xf numFmtId="0" fontId="0" fillId="0" borderId="0" xfId="0" applyBorder="1"/>
    <xf numFmtId="4" fontId="0" fillId="0" borderId="0" xfId="0" applyNumberFormat="1" applyBorder="1"/>
    <xf numFmtId="0" fontId="4" fillId="0" borderId="12" xfId="0" applyFont="1" applyBorder="1" applyAlignment="1">
      <alignment horizontal="center"/>
    </xf>
    <xf numFmtId="0" fontId="0" fillId="0" borderId="0" xfId="0" applyFill="1"/>
    <xf numFmtId="0" fontId="2" fillId="0" borderId="0" xfId="0" applyFont="1"/>
    <xf numFmtId="4" fontId="2" fillId="0" borderId="0" xfId="0" applyNumberFormat="1" applyFont="1"/>
    <xf numFmtId="166" fontId="0" fillId="0" borderId="0" xfId="0" applyNumberFormat="1"/>
    <xf numFmtId="0" fontId="0" fillId="0" borderId="0" xfId="0" applyAlignment="1">
      <alignment vertic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3" fillId="0" borderId="0" xfId="0" applyNumberFormat="1" applyFont="1" applyAlignment="1">
      <alignment horizontal="right"/>
    </xf>
    <xf numFmtId="0" fontId="2" fillId="0" borderId="14" xfId="0" applyFont="1" applyFill="1" applyBorder="1"/>
    <xf numFmtId="0" fontId="2" fillId="0" borderId="14" xfId="0" applyFont="1" applyFill="1" applyBorder="1" applyAlignment="1">
      <alignment horizontal="center"/>
    </xf>
    <xf numFmtId="4" fontId="2" fillId="0" borderId="0" xfId="0" applyNumberFormat="1" applyFont="1" applyBorder="1"/>
    <xf numFmtId="0" fontId="9" fillId="0" borderId="14" xfId="54" applyFont="1" applyFill="1" applyBorder="1" applyAlignment="1">
      <alignment horizontal="left"/>
    </xf>
    <xf numFmtId="0" fontId="15" fillId="0" borderId="0" xfId="54" applyFont="1"/>
    <xf numFmtId="0" fontId="16" fillId="0" borderId="0" xfId="54" applyFont="1" applyAlignment="1">
      <alignment horizontal="center"/>
    </xf>
    <xf numFmtId="0" fontId="20" fillId="0" borderId="0" xfId="54" applyFont="1" applyAlignment="1">
      <alignment horizontal="center"/>
    </xf>
    <xf numFmtId="0" fontId="21" fillId="0" borderId="0" xfId="54" applyFont="1" applyAlignment="1">
      <alignment horizontal="center"/>
    </xf>
    <xf numFmtId="0" fontId="15" fillId="0" borderId="15" xfId="54" applyFont="1" applyFill="1" applyBorder="1" applyAlignment="1">
      <alignment horizontal="center"/>
    </xf>
    <xf numFmtId="0" fontId="15" fillId="0" borderId="14" xfId="54" applyFont="1" applyFill="1" applyBorder="1"/>
    <xf numFmtId="0" fontId="9" fillId="0" borderId="16" xfId="54" applyFont="1" applyFill="1" applyBorder="1" applyAlignment="1">
      <alignment horizontal="left"/>
    </xf>
    <xf numFmtId="0" fontId="9" fillId="0" borderId="17" xfId="54" applyFont="1" applyFill="1" applyBorder="1" applyAlignment="1">
      <alignment horizontal="center"/>
    </xf>
    <xf numFmtId="0" fontId="15" fillId="0" borderId="14" xfId="54" applyFont="1" applyFill="1" applyBorder="1" applyAlignment="1">
      <alignment horizontal="center"/>
    </xf>
    <xf numFmtId="0" fontId="15" fillId="0" borderId="0" xfId="54" applyFont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25" fillId="0" borderId="0" xfId="0" applyFont="1" applyAlignment="1"/>
    <xf numFmtId="0" fontId="15" fillId="0" borderId="0" xfId="54" applyFont="1" applyFill="1"/>
    <xf numFmtId="0" fontId="15" fillId="0" borderId="0" xfId="54" applyFont="1" applyFill="1" applyBorder="1"/>
    <xf numFmtId="0" fontId="14" fillId="0" borderId="0" xfId="54" applyFill="1"/>
    <xf numFmtId="0" fontId="15" fillId="0" borderId="0" xfId="54" applyFont="1" applyFill="1" applyBorder="1" applyAlignment="1">
      <alignment horizontal="center"/>
    </xf>
    <xf numFmtId="0" fontId="21" fillId="0" borderId="0" xfId="54" applyFont="1" applyFill="1" applyBorder="1" applyAlignment="1">
      <alignment horizontal="center"/>
    </xf>
    <xf numFmtId="0" fontId="20" fillId="0" borderId="0" xfId="54" applyFont="1" applyFill="1" applyAlignment="1">
      <alignment horizontal="center"/>
    </xf>
    <xf numFmtId="0" fontId="21" fillId="0" borderId="0" xfId="54" applyFont="1" applyFill="1" applyAlignment="1">
      <alignment horizontal="center"/>
    </xf>
    <xf numFmtId="0" fontId="22" fillId="0" borderId="20" xfId="54" applyFont="1" applyFill="1" applyBorder="1" applyAlignment="1">
      <alignment horizontal="center"/>
    </xf>
    <xf numFmtId="0" fontId="16" fillId="0" borderId="0" xfId="54" applyFont="1" applyFill="1"/>
    <xf numFmtId="0" fontId="22" fillId="0" borderId="0" xfId="54" applyFont="1" applyFill="1"/>
    <xf numFmtId="0" fontId="9" fillId="0" borderId="0" xfId="54" applyFont="1" applyFill="1" applyBorder="1"/>
    <xf numFmtId="0" fontId="9" fillId="0" borderId="0" xfId="54" applyFont="1" applyFill="1" applyBorder="1" applyAlignment="1">
      <alignment horizontal="left"/>
    </xf>
    <xf numFmtId="166" fontId="9" fillId="0" borderId="0" xfId="54" applyNumberFormat="1" applyFont="1" applyFill="1" applyBorder="1" applyAlignment="1">
      <alignment horizontal="right"/>
    </xf>
    <xf numFmtId="2" fontId="9" fillId="0" borderId="0" xfId="54" applyNumberFormat="1" applyFont="1" applyFill="1" applyBorder="1" applyAlignment="1">
      <alignment horizontal="right"/>
    </xf>
    <xf numFmtId="0" fontId="4" fillId="0" borderId="0" xfId="0" applyFont="1" applyBorder="1"/>
    <xf numFmtId="166" fontId="4" fillId="0" borderId="0" xfId="0" applyNumberFormat="1" applyFont="1" applyBorder="1"/>
    <xf numFmtId="4" fontId="23" fillId="0" borderId="21" xfId="54" applyNumberFormat="1" applyFont="1" applyFill="1" applyBorder="1" applyAlignment="1">
      <alignment horizontal="right"/>
    </xf>
    <xf numFmtId="4" fontId="20" fillId="0" borderId="22" xfId="54" applyNumberFormat="1" applyFont="1" applyFill="1" applyBorder="1" applyAlignment="1">
      <alignment horizontal="right"/>
    </xf>
    <xf numFmtId="4" fontId="15" fillId="0" borderId="23" xfId="54" applyNumberFormat="1" applyFont="1" applyFill="1" applyBorder="1" applyAlignment="1">
      <alignment horizontal="right"/>
    </xf>
    <xf numFmtId="4" fontId="20" fillId="0" borderId="23" xfId="54" applyNumberFormat="1" applyFont="1" applyFill="1" applyBorder="1" applyAlignment="1">
      <alignment horizontal="right"/>
    </xf>
    <xf numFmtId="0" fontId="9" fillId="0" borderId="14" xfId="54" applyFont="1" applyFill="1" applyBorder="1" applyAlignment="1">
      <alignment horizontal="center"/>
    </xf>
    <xf numFmtId="4" fontId="9" fillId="0" borderId="23" xfId="54" applyNumberFormat="1" applyFont="1" applyFill="1" applyBorder="1" applyAlignment="1">
      <alignment horizontal="right"/>
    </xf>
    <xf numFmtId="4" fontId="9" fillId="0" borderId="24" xfId="54" applyNumberFormat="1" applyFont="1" applyFill="1" applyBorder="1" applyAlignment="1">
      <alignment horizontal="right"/>
    </xf>
    <xf numFmtId="4" fontId="9" fillId="0" borderId="25" xfId="54" applyNumberFormat="1" applyFont="1" applyFill="1" applyBorder="1" applyAlignment="1">
      <alignment horizontal="right"/>
    </xf>
    <xf numFmtId="4" fontId="20" fillId="0" borderId="21" xfId="54" applyNumberFormat="1" applyFont="1" applyFill="1" applyBorder="1" applyAlignment="1">
      <alignment horizontal="right"/>
    </xf>
    <xf numFmtId="0" fontId="9" fillId="0" borderId="26" xfId="54" applyFont="1" applyFill="1" applyBorder="1"/>
    <xf numFmtId="0" fontId="9" fillId="0" borderId="27" xfId="54" applyFont="1" applyFill="1" applyBorder="1" applyAlignment="1">
      <alignment horizontal="center"/>
    </xf>
    <xf numFmtId="0" fontId="9" fillId="0" borderId="28" xfId="54" applyFont="1" applyFill="1" applyBorder="1" applyAlignment="1">
      <alignment horizontal="center"/>
    </xf>
    <xf numFmtId="0" fontId="9" fillId="0" borderId="29" xfId="54" applyFont="1" applyFill="1" applyBorder="1" applyAlignment="1">
      <alignment horizontal="center"/>
    </xf>
    <xf numFmtId="4" fontId="2" fillId="0" borderId="30" xfId="0" applyNumberFormat="1" applyFont="1" applyFill="1" applyBorder="1"/>
    <xf numFmtId="0" fontId="4" fillId="0" borderId="10" xfId="0" applyFont="1" applyBorder="1" applyAlignment="1">
      <alignment horizontal="center" vertical="center" wrapText="1"/>
    </xf>
    <xf numFmtId="0" fontId="5" fillId="0" borderId="0" xfId="0" applyFont="1"/>
    <xf numFmtId="0" fontId="9" fillId="0" borderId="29" xfId="54" applyFont="1" applyFill="1" applyBorder="1" applyAlignment="1">
      <alignment horizontal="left"/>
    </xf>
    <xf numFmtId="4" fontId="2" fillId="0" borderId="14" xfId="0" applyNumberFormat="1" applyFont="1" applyFill="1" applyBorder="1"/>
    <xf numFmtId="0" fontId="44" fillId="0" borderId="0" xfId="50" applyFont="1"/>
    <xf numFmtId="0" fontId="44" fillId="0" borderId="0" xfId="50" applyFont="1" applyAlignment="1">
      <alignment wrapText="1"/>
    </xf>
    <xf numFmtId="0" fontId="4" fillId="53" borderId="10" xfId="0" applyFont="1" applyFill="1" applyBorder="1" applyAlignment="1">
      <alignment horizontal="center"/>
    </xf>
    <xf numFmtId="0" fontId="4" fillId="53" borderId="10" xfId="0" applyFont="1" applyFill="1" applyBorder="1"/>
    <xf numFmtId="4" fontId="4" fillId="53" borderId="11" xfId="0" applyNumberFormat="1" applyFont="1" applyFill="1" applyBorder="1"/>
    <xf numFmtId="0" fontId="2" fillId="0" borderId="15" xfId="0" applyFont="1" applyFill="1" applyBorder="1" applyAlignment="1">
      <alignment horizontal="center"/>
    </xf>
    <xf numFmtId="4" fontId="2" fillId="0" borderId="15" xfId="0" applyNumberFormat="1" applyFont="1" applyFill="1" applyBorder="1"/>
    <xf numFmtId="14" fontId="7" fillId="0" borderId="0" xfId="4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5" fillId="0" borderId="0" xfId="40"/>
    <xf numFmtId="0" fontId="2" fillId="0" borderId="0" xfId="40" applyFont="1"/>
    <xf numFmtId="0" fontId="2" fillId="0" borderId="0" xfId="40" applyFont="1" applyAlignment="1">
      <alignment vertical="center"/>
    </xf>
    <xf numFmtId="4" fontId="2" fillId="0" borderId="0" xfId="40" applyNumberFormat="1" applyFont="1"/>
    <xf numFmtId="49" fontId="7" fillId="0" borderId="0" xfId="40" applyNumberFormat="1" applyFont="1" applyAlignment="1">
      <alignment horizontal="right"/>
    </xf>
    <xf numFmtId="0" fontId="5" fillId="0" borderId="0" xfId="0" applyFont="1" applyAlignment="1">
      <alignment vertical="center"/>
    </xf>
    <xf numFmtId="49" fontId="8" fillId="0" borderId="31" xfId="53" applyNumberFormat="1" applyFont="1" applyBorder="1" applyAlignment="1">
      <alignment horizontal="right" vertical="center"/>
    </xf>
    <xf numFmtId="0" fontId="85" fillId="0" borderId="0" xfId="0" applyFont="1" applyAlignment="1">
      <alignment horizontal="center" vertical="center"/>
    </xf>
    <xf numFmtId="4" fontId="85" fillId="0" borderId="0" xfId="0" applyNumberFormat="1" applyFont="1" applyAlignment="1">
      <alignment horizontal="right" vertical="center"/>
    </xf>
    <xf numFmtId="49" fontId="86" fillId="0" borderId="0" xfId="0" applyNumberFormat="1" applyFont="1" applyBorder="1" applyAlignment="1">
      <alignment horizontal="center" vertical="center" wrapText="1"/>
    </xf>
    <xf numFmtId="4" fontId="87" fillId="0" borderId="0" xfId="0" applyNumberFormat="1" applyFon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0" fontId="5" fillId="0" borderId="0" xfId="40" applyAlignment="1">
      <alignment vertical="center"/>
    </xf>
    <xf numFmtId="49" fontId="88" fillId="0" borderId="0" xfId="0" applyNumberFormat="1" applyFont="1" applyAlignment="1">
      <alignment horizontal="right" vertical="center"/>
    </xf>
    <xf numFmtId="0" fontId="5" fillId="0" borderId="0" xfId="0" applyFont="1" applyFill="1"/>
    <xf numFmtId="0" fontId="89" fillId="0" borderId="0" xfId="0" applyFont="1"/>
    <xf numFmtId="0" fontId="9" fillId="0" borderId="32" xfId="54" applyFont="1" applyFill="1" applyBorder="1" applyAlignment="1">
      <alignment horizontal="left"/>
    </xf>
    <xf numFmtId="49" fontId="2" fillId="0" borderId="18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center"/>
    </xf>
    <xf numFmtId="0" fontId="2" fillId="0" borderId="33" xfId="0" applyFont="1" applyFill="1" applyBorder="1"/>
    <xf numFmtId="4" fontId="2" fillId="0" borderId="34" xfId="0" applyNumberFormat="1" applyFont="1" applyFill="1" applyBorder="1"/>
    <xf numFmtId="49" fontId="2" fillId="0" borderId="31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center"/>
    </xf>
    <xf numFmtId="0" fontId="2" fillId="0" borderId="36" xfId="0" applyFont="1" applyFill="1" applyBorder="1"/>
    <xf numFmtId="4" fontId="2" fillId="0" borderId="37" xfId="0" applyNumberFormat="1" applyFont="1" applyFill="1" applyBorder="1"/>
    <xf numFmtId="49" fontId="2" fillId="0" borderId="26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15" xfId="0" applyFont="1" applyFill="1" applyBorder="1"/>
    <xf numFmtId="4" fontId="2" fillId="0" borderId="38" xfId="0" applyNumberFormat="1" applyFont="1" applyFill="1" applyBorder="1"/>
    <xf numFmtId="4" fontId="2" fillId="0" borderId="39" xfId="0" applyNumberFormat="1" applyFont="1" applyFill="1" applyBorder="1"/>
    <xf numFmtId="49" fontId="2" fillId="0" borderId="40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/>
    <xf numFmtId="4" fontId="2" fillId="0" borderId="11" xfId="0" applyNumberFormat="1" applyFont="1" applyFill="1" applyBorder="1"/>
    <xf numFmtId="4" fontId="2" fillId="0" borderId="41" xfId="0" applyNumberFormat="1" applyFont="1" applyFill="1" applyBorder="1"/>
    <xf numFmtId="0" fontId="2" fillId="0" borderId="27" xfId="0" applyFont="1" applyFill="1" applyBorder="1" applyAlignment="1">
      <alignment horizontal="center"/>
    </xf>
    <xf numFmtId="0" fontId="2" fillId="0" borderId="2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3" xfId="0" applyFont="1" applyFill="1" applyBorder="1" applyAlignment="1">
      <alignment vertical="center" wrapText="1"/>
    </xf>
    <xf numFmtId="0" fontId="2" fillId="0" borderId="35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" fontId="2" fillId="0" borderId="42" xfId="0" applyNumberFormat="1" applyFont="1" applyFill="1" applyBorder="1"/>
    <xf numFmtId="0" fontId="2" fillId="0" borderId="35" xfId="0" applyFont="1" applyFill="1" applyBorder="1" applyAlignment="1">
      <alignment horizontal="left" vertical="center" wrapText="1"/>
    </xf>
    <xf numFmtId="4" fontId="2" fillId="0" borderId="43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44" xfId="0" applyFont="1" applyFill="1" applyBorder="1" applyAlignment="1">
      <alignment vertical="center"/>
    </xf>
    <xf numFmtId="49" fontId="2" fillId="0" borderId="45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right" vertical="center" wrapText="1"/>
    </xf>
    <xf numFmtId="14" fontId="2" fillId="0" borderId="15" xfId="0" applyNumberFormat="1" applyFont="1" applyFill="1" applyBorder="1" applyAlignment="1">
      <alignment horizontal="right" vertical="center" wrapText="1"/>
    </xf>
    <xf numFmtId="4" fontId="2" fillId="0" borderId="1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46" xfId="0" applyFont="1" applyFill="1" applyBorder="1" applyAlignment="1">
      <alignment vertical="center"/>
    </xf>
    <xf numFmtId="49" fontId="2" fillId="0" borderId="47" xfId="0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right" vertical="center" wrapText="1"/>
    </xf>
    <xf numFmtId="4" fontId="2" fillId="0" borderId="14" xfId="0" applyNumberFormat="1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left" vertical="center" wrapText="1"/>
    </xf>
    <xf numFmtId="4" fontId="2" fillId="0" borderId="14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vertical="center" wrapText="1"/>
    </xf>
    <xf numFmtId="14" fontId="2" fillId="0" borderId="14" xfId="0" applyNumberFormat="1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/>
    </xf>
    <xf numFmtId="0" fontId="2" fillId="0" borderId="48" xfId="0" applyFont="1" applyFill="1" applyBorder="1" applyAlignment="1">
      <alignment vertical="center"/>
    </xf>
    <xf numFmtId="49" fontId="2" fillId="0" borderId="49" xfId="0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horizontal="right" vertical="center"/>
    </xf>
    <xf numFmtId="14" fontId="2" fillId="0" borderId="17" xfId="0" applyNumberFormat="1" applyFont="1" applyFill="1" applyBorder="1" applyAlignment="1">
      <alignment horizontal="right" vertical="center" wrapText="1"/>
    </xf>
    <xf numFmtId="4" fontId="2" fillId="0" borderId="17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0" fontId="90" fillId="0" borderId="0" xfId="0" applyFont="1"/>
    <xf numFmtId="0" fontId="6" fillId="0" borderId="0" xfId="40" applyFont="1" applyAlignment="1">
      <alignment horizontal="center"/>
    </xf>
    <xf numFmtId="0" fontId="4" fillId="0" borderId="0" xfId="40" applyFont="1" applyAlignment="1">
      <alignment horizontal="center"/>
    </xf>
    <xf numFmtId="0" fontId="4" fillId="0" borderId="50" xfId="40" applyFont="1" applyBorder="1" applyAlignment="1">
      <alignment horizontal="center"/>
    </xf>
    <xf numFmtId="0" fontId="4" fillId="0" borderId="12" xfId="40" applyFont="1" applyBorder="1" applyAlignment="1">
      <alignment horizontal="center"/>
    </xf>
    <xf numFmtId="0" fontId="4" fillId="0" borderId="10" xfId="40" applyFont="1" applyBorder="1" applyAlignment="1">
      <alignment horizontal="center"/>
    </xf>
    <xf numFmtId="0" fontId="4" fillId="0" borderId="11" xfId="40" applyFont="1" applyBorder="1" applyAlignment="1">
      <alignment horizontal="center"/>
    </xf>
    <xf numFmtId="0" fontId="8" fillId="0" borderId="51" xfId="40" applyFont="1" applyBorder="1"/>
    <xf numFmtId="4" fontId="8" fillId="0" borderId="33" xfId="40" applyNumberFormat="1" applyFont="1" applyBorder="1"/>
    <xf numFmtId="10" fontId="8" fillId="0" borderId="39" xfId="40" applyNumberFormat="1" applyFont="1" applyBorder="1" applyAlignment="1">
      <alignment vertical="center"/>
    </xf>
    <xf numFmtId="0" fontId="8" fillId="0" borderId="44" xfId="40" applyFont="1" applyBorder="1" applyAlignment="1">
      <alignment vertical="center" wrapText="1"/>
    </xf>
    <xf numFmtId="4" fontId="8" fillId="0" borderId="52" xfId="40" applyNumberFormat="1" applyFont="1" applyBorder="1" applyAlignment="1">
      <alignment vertical="center"/>
    </xf>
    <xf numFmtId="4" fontId="8" fillId="0" borderId="14" xfId="40" applyNumberFormat="1" applyFont="1" applyBorder="1" applyAlignment="1">
      <alignment vertical="center"/>
    </xf>
    <xf numFmtId="0" fontId="8" fillId="0" borderId="23" xfId="40" applyFont="1" applyBorder="1" applyAlignment="1">
      <alignment vertical="center" wrapText="1"/>
    </xf>
    <xf numFmtId="10" fontId="8" fillId="0" borderId="39" xfId="40" applyNumberFormat="1" applyFont="1" applyBorder="1" applyAlignment="1">
      <alignment horizontal="center" vertical="center"/>
    </xf>
    <xf numFmtId="0" fontId="8" fillId="0" borderId="26" xfId="40" applyFont="1" applyBorder="1"/>
    <xf numFmtId="4" fontId="8" fillId="0" borderId="40" xfId="40" applyNumberFormat="1" applyFont="1" applyBorder="1"/>
    <xf numFmtId="4" fontId="8" fillId="0" borderId="27" xfId="40" applyNumberFormat="1" applyFont="1" applyBorder="1"/>
    <xf numFmtId="10" fontId="8" fillId="0" borderId="41" xfId="40" applyNumberFormat="1" applyFont="1" applyBorder="1" applyAlignment="1">
      <alignment horizontal="center"/>
    </xf>
    <xf numFmtId="0" fontId="3" fillId="0" borderId="50" xfId="40" applyFont="1" applyBorder="1"/>
    <xf numFmtId="4" fontId="3" fillId="0" borderId="12" xfId="40" applyNumberFormat="1" applyFont="1" applyBorder="1"/>
    <xf numFmtId="4" fontId="3" fillId="0" borderId="10" xfId="40" applyNumberFormat="1" applyFont="1" applyBorder="1"/>
    <xf numFmtId="4" fontId="3" fillId="0" borderId="53" xfId="40" applyNumberFormat="1" applyFont="1" applyBorder="1"/>
    <xf numFmtId="10" fontId="3" fillId="0" borderId="11" xfId="40" applyNumberFormat="1" applyFont="1" applyBorder="1"/>
    <xf numFmtId="166" fontId="2" fillId="0" borderId="0" xfId="40" applyNumberFormat="1" applyFont="1"/>
    <xf numFmtId="10" fontId="8" fillId="0" borderId="34" xfId="40" applyNumberFormat="1" applyFont="1" applyBorder="1"/>
    <xf numFmtId="0" fontId="8" fillId="0" borderId="46" xfId="40" applyFont="1" applyBorder="1"/>
    <xf numFmtId="4" fontId="8" fillId="0" borderId="14" xfId="40" applyNumberFormat="1" applyFont="1" applyBorder="1"/>
    <xf numFmtId="10" fontId="8" fillId="0" borderId="39" xfId="40" applyNumberFormat="1" applyFont="1" applyBorder="1"/>
    <xf numFmtId="4" fontId="8" fillId="0" borderId="14" xfId="40" applyNumberFormat="1" applyFont="1" applyBorder="1" applyAlignment="1">
      <alignment horizontal="right"/>
    </xf>
    <xf numFmtId="10" fontId="8" fillId="0" borderId="39" xfId="40" applyNumberFormat="1" applyFont="1" applyBorder="1" applyAlignment="1">
      <alignment horizontal="center"/>
    </xf>
    <xf numFmtId="0" fontId="8" fillId="0" borderId="54" xfId="40" applyFont="1" applyBorder="1"/>
    <xf numFmtId="4" fontId="8" fillId="0" borderId="35" xfId="40" applyNumberFormat="1" applyFont="1" applyBorder="1" applyAlignment="1">
      <alignment horizontal="right"/>
    </xf>
    <xf numFmtId="10" fontId="8" fillId="0" borderId="42" xfId="40" applyNumberFormat="1" applyFont="1" applyBorder="1"/>
    <xf numFmtId="4" fontId="3" fillId="0" borderId="50" xfId="40" applyNumberFormat="1" applyFont="1" applyBorder="1"/>
    <xf numFmtId="0" fontId="3" fillId="0" borderId="0" xfId="40" applyFont="1" applyBorder="1"/>
    <xf numFmtId="166" fontId="3" fillId="0" borderId="0" xfId="40" applyNumberFormat="1" applyFont="1" applyBorder="1"/>
    <xf numFmtId="4" fontId="3" fillId="0" borderId="0" xfId="40" applyNumberFormat="1" applyFont="1" applyBorder="1"/>
    <xf numFmtId="166" fontId="5" fillId="0" borderId="0" xfId="40" applyNumberFormat="1"/>
    <xf numFmtId="0" fontId="4" fillId="0" borderId="50" xfId="40" applyFont="1" applyBorder="1" applyAlignment="1">
      <alignment horizontal="center" vertical="center"/>
    </xf>
    <xf numFmtId="166" fontId="4" fillId="0" borderId="12" xfId="40" applyNumberFormat="1" applyFont="1" applyBorder="1" applyAlignment="1">
      <alignment horizontal="center" vertical="center"/>
    </xf>
    <xf numFmtId="166" fontId="4" fillId="0" borderId="10" xfId="40" applyNumberFormat="1" applyFont="1" applyBorder="1" applyAlignment="1">
      <alignment horizontal="center" vertical="center"/>
    </xf>
    <xf numFmtId="166" fontId="4" fillId="0" borderId="10" xfId="40" applyNumberFormat="1" applyFont="1" applyBorder="1" applyAlignment="1">
      <alignment horizontal="center" vertical="center" wrapText="1"/>
    </xf>
    <xf numFmtId="4" fontId="4" fillId="0" borderId="11" xfId="40" applyNumberFormat="1" applyFont="1" applyBorder="1" applyAlignment="1">
      <alignment horizontal="center" vertical="center"/>
    </xf>
    <xf numFmtId="0" fontId="3" fillId="53" borderId="26" xfId="40" applyFont="1" applyFill="1" applyBorder="1"/>
    <xf numFmtId="4" fontId="3" fillId="53" borderId="40" xfId="40" applyNumberFormat="1" applyFont="1" applyFill="1" applyBorder="1"/>
    <xf numFmtId="4" fontId="3" fillId="53" borderId="27" xfId="40" applyNumberFormat="1" applyFont="1" applyFill="1" applyBorder="1"/>
    <xf numFmtId="4" fontId="7" fillId="53" borderId="41" xfId="40" applyNumberFormat="1" applyFont="1" applyFill="1" applyBorder="1" applyAlignment="1">
      <alignment horizontal="center" vertical="center"/>
    </xf>
    <xf numFmtId="4" fontId="5" fillId="0" borderId="0" xfId="40" applyNumberFormat="1"/>
    <xf numFmtId="4" fontId="8" fillId="0" borderId="55" xfId="40" applyNumberFormat="1" applyFont="1" applyBorder="1"/>
    <xf numFmtId="4" fontId="3" fillId="0" borderId="29" xfId="40" applyNumberFormat="1" applyFont="1" applyBorder="1"/>
    <xf numFmtId="0" fontId="8" fillId="0" borderId="56" xfId="40" applyFont="1" applyFill="1" applyBorder="1"/>
    <xf numFmtId="4" fontId="8" fillId="0" borderId="15" xfId="40" applyNumberFormat="1" applyFont="1" applyBorder="1"/>
    <xf numFmtId="10" fontId="8" fillId="0" borderId="38" xfId="40" applyNumberFormat="1" applyFont="1" applyBorder="1"/>
    <xf numFmtId="0" fontId="8" fillId="0" borderId="44" xfId="40" applyFont="1" applyFill="1" applyBorder="1"/>
    <xf numFmtId="0" fontId="8" fillId="0" borderId="46" xfId="40" applyFont="1" applyFill="1" applyBorder="1"/>
    <xf numFmtId="10" fontId="8" fillId="0" borderId="38" xfId="40" applyNumberFormat="1" applyFont="1" applyBorder="1" applyAlignment="1">
      <alignment horizontal="center"/>
    </xf>
    <xf numFmtId="0" fontId="3" fillId="0" borderId="20" xfId="40" applyFont="1" applyBorder="1" applyAlignment="1">
      <alignment horizontal="center"/>
    </xf>
    <xf numFmtId="0" fontId="4" fillId="0" borderId="57" xfId="40" applyFont="1" applyBorder="1" applyAlignment="1">
      <alignment horizontal="center"/>
    </xf>
    <xf numFmtId="0" fontId="3" fillId="0" borderId="51" xfId="40" applyFont="1" applyBorder="1" applyAlignment="1">
      <alignment vertical="center"/>
    </xf>
    <xf numFmtId="49" fontId="3" fillId="0" borderId="51" xfId="40" applyNumberFormat="1" applyFont="1" applyBorder="1" applyAlignment="1">
      <alignment horizontal="center" vertical="center"/>
    </xf>
    <xf numFmtId="4" fontId="3" fillId="0" borderId="58" xfId="40" applyNumberFormat="1" applyFont="1" applyBorder="1" applyAlignment="1">
      <alignment vertical="center"/>
    </xf>
    <xf numFmtId="4" fontId="3" fillId="0" borderId="33" xfId="40" applyNumberFormat="1" applyFont="1" applyBorder="1" applyAlignment="1">
      <alignment vertical="center"/>
    </xf>
    <xf numFmtId="10" fontId="3" fillId="0" borderId="34" xfId="40" applyNumberFormat="1" applyFont="1" applyBorder="1" applyAlignment="1">
      <alignment vertical="center"/>
    </xf>
    <xf numFmtId="0" fontId="8" fillId="0" borderId="46" xfId="40" applyFont="1" applyBorder="1" applyAlignment="1">
      <alignment vertical="center"/>
    </xf>
    <xf numFmtId="49" fontId="8" fillId="0" borderId="46" xfId="40" applyNumberFormat="1" applyFont="1" applyBorder="1" applyAlignment="1">
      <alignment horizontal="center" vertical="center"/>
    </xf>
    <xf numFmtId="0" fontId="8" fillId="0" borderId="23" xfId="40" applyFont="1" applyBorder="1" applyAlignment="1">
      <alignment vertical="center"/>
    </xf>
    <xf numFmtId="0" fontId="3" fillId="0" borderId="51" xfId="40" applyFont="1" applyBorder="1" applyAlignment="1">
      <alignment vertical="center" wrapText="1"/>
    </xf>
    <xf numFmtId="49" fontId="3" fillId="0" borderId="51" xfId="40" applyNumberFormat="1" applyFont="1" applyBorder="1" applyAlignment="1">
      <alignment horizontal="center" vertical="center" wrapText="1"/>
    </xf>
    <xf numFmtId="4" fontId="8" fillId="0" borderId="15" xfId="40" applyNumberFormat="1" applyFont="1" applyBorder="1" applyAlignment="1">
      <alignment vertical="center"/>
    </xf>
    <xf numFmtId="10" fontId="8" fillId="0" borderId="38" xfId="40" applyNumberFormat="1" applyFont="1" applyBorder="1" applyAlignment="1">
      <alignment vertical="center"/>
    </xf>
    <xf numFmtId="0" fontId="8" fillId="0" borderId="44" xfId="40" applyFont="1" applyBorder="1" applyAlignment="1">
      <alignment vertical="center"/>
    </xf>
    <xf numFmtId="49" fontId="8" fillId="0" borderId="44" xfId="40" applyNumberFormat="1" applyFont="1" applyBorder="1" applyAlignment="1">
      <alignment horizontal="center" vertical="center"/>
    </xf>
    <xf numFmtId="0" fontId="8" fillId="0" borderId="54" xfId="40" applyFont="1" applyBorder="1" applyAlignment="1">
      <alignment vertical="center"/>
    </xf>
    <xf numFmtId="49" fontId="8" fillId="0" borderId="54" xfId="40" applyNumberFormat="1" applyFont="1" applyBorder="1" applyAlignment="1">
      <alignment horizontal="center" vertical="center"/>
    </xf>
    <xf numFmtId="0" fontId="8" fillId="0" borderId="44" xfId="40" applyFont="1" applyFill="1" applyBorder="1" applyAlignment="1">
      <alignment vertical="center"/>
    </xf>
    <xf numFmtId="49" fontId="8" fillId="0" borderId="44" xfId="40" applyNumberFormat="1" applyFont="1" applyFill="1" applyBorder="1" applyAlignment="1">
      <alignment horizontal="center" vertical="center"/>
    </xf>
    <xf numFmtId="4" fontId="8" fillId="0" borderId="44" xfId="40" applyNumberFormat="1" applyFont="1" applyFill="1" applyBorder="1" applyAlignment="1">
      <alignment vertical="center"/>
    </xf>
    <xf numFmtId="4" fontId="8" fillId="0" borderId="15" xfId="40" applyNumberFormat="1" applyFont="1" applyFill="1" applyBorder="1" applyAlignment="1">
      <alignment vertical="center"/>
    </xf>
    <xf numFmtId="10" fontId="8" fillId="0" borderId="38" xfId="40" applyNumberFormat="1" applyFont="1" applyFill="1" applyBorder="1" applyAlignment="1">
      <alignment vertical="center"/>
    </xf>
    <xf numFmtId="10" fontId="8" fillId="0" borderId="38" xfId="40" applyNumberFormat="1" applyFont="1" applyFill="1" applyBorder="1" applyAlignment="1">
      <alignment horizontal="center" vertical="center"/>
    </xf>
    <xf numFmtId="0" fontId="8" fillId="0" borderId="44" xfId="40" applyFont="1" applyFill="1" applyBorder="1" applyAlignment="1">
      <alignment vertical="center" wrapText="1"/>
    </xf>
    <xf numFmtId="0" fontId="8" fillId="0" borderId="46" xfId="40" applyFont="1" applyFill="1" applyBorder="1" applyAlignment="1">
      <alignment vertical="center"/>
    </xf>
    <xf numFmtId="49" fontId="8" fillId="0" borderId="23" xfId="40" applyNumberFormat="1" applyFont="1" applyFill="1" applyBorder="1" applyAlignment="1">
      <alignment horizontal="center" vertical="center"/>
    </xf>
    <xf numFmtId="4" fontId="3" fillId="0" borderId="51" xfId="40" applyNumberFormat="1" applyFont="1" applyBorder="1" applyAlignment="1">
      <alignment vertical="center"/>
    </xf>
    <xf numFmtId="4" fontId="3" fillId="0" borderId="59" xfId="40" applyNumberFormat="1" applyFont="1" applyBorder="1" applyAlignment="1">
      <alignment vertical="center"/>
    </xf>
    <xf numFmtId="4" fontId="8" fillId="0" borderId="60" xfId="40" applyNumberFormat="1" applyFont="1" applyBorder="1" applyAlignment="1">
      <alignment vertical="center"/>
    </xf>
    <xf numFmtId="10" fontId="8" fillId="0" borderId="38" xfId="40" applyNumberFormat="1" applyFont="1" applyBorder="1" applyAlignment="1">
      <alignment horizontal="center" vertical="center"/>
    </xf>
    <xf numFmtId="0" fontId="8" fillId="0" borderId="0" xfId="40" applyFont="1" applyBorder="1" applyAlignment="1">
      <alignment vertical="center"/>
    </xf>
    <xf numFmtId="49" fontId="8" fillId="0" borderId="0" xfId="40" applyNumberFormat="1" applyFont="1" applyBorder="1" applyAlignment="1">
      <alignment horizontal="center" vertical="center"/>
    </xf>
    <xf numFmtId="4" fontId="8" fillId="0" borderId="0" xfId="40" applyNumberFormat="1" applyFont="1" applyBorder="1" applyAlignment="1">
      <alignment vertical="center"/>
    </xf>
    <xf numFmtId="10" fontId="8" fillId="0" borderId="0" xfId="40" applyNumberFormat="1" applyFont="1" applyBorder="1" applyAlignment="1">
      <alignment vertical="center"/>
    </xf>
    <xf numFmtId="0" fontId="5" fillId="0" borderId="0" xfId="40" applyBorder="1"/>
    <xf numFmtId="0" fontId="3" fillId="0" borderId="21" xfId="40" applyFont="1" applyBorder="1" applyAlignment="1">
      <alignment horizontal="center"/>
    </xf>
    <xf numFmtId="0" fontId="3" fillId="0" borderId="56" xfId="40" applyFont="1" applyFill="1" applyBorder="1" applyAlignment="1">
      <alignment vertical="center" wrapText="1"/>
    </xf>
    <xf numFmtId="49" fontId="3" fillId="0" borderId="44" xfId="40" applyNumberFormat="1" applyFont="1" applyFill="1" applyBorder="1" applyAlignment="1">
      <alignment horizontal="center" vertical="center" wrapText="1"/>
    </xf>
    <xf numFmtId="4" fontId="3" fillId="0" borderId="60" xfId="40" applyNumberFormat="1" applyFont="1" applyBorder="1" applyAlignment="1">
      <alignment vertical="center"/>
    </xf>
    <xf numFmtId="4" fontId="3" fillId="0" borderId="15" xfId="40" applyNumberFormat="1" applyFont="1" applyBorder="1" applyAlignment="1">
      <alignment vertical="center"/>
    </xf>
    <xf numFmtId="10" fontId="3" fillId="0" borderId="38" xfId="40" applyNumberFormat="1" applyFont="1" applyBorder="1" applyAlignment="1">
      <alignment vertical="center"/>
    </xf>
    <xf numFmtId="0" fontId="3" fillId="0" borderId="22" xfId="40" applyFont="1" applyFill="1" applyBorder="1" applyAlignment="1">
      <alignment vertical="center" wrapText="1"/>
    </xf>
    <xf numFmtId="49" fontId="3" fillId="0" borderId="51" xfId="40" applyNumberFormat="1" applyFont="1" applyFill="1" applyBorder="1" applyAlignment="1">
      <alignment horizontal="center" vertical="center" wrapText="1"/>
    </xf>
    <xf numFmtId="0" fontId="3" fillId="53" borderId="50" xfId="40" applyFont="1" applyFill="1" applyBorder="1" applyAlignment="1">
      <alignment vertical="center"/>
    </xf>
    <xf numFmtId="49" fontId="3" fillId="53" borderId="50" xfId="40" applyNumberFormat="1" applyFont="1" applyFill="1" applyBorder="1" applyAlignment="1">
      <alignment horizontal="center" vertical="center"/>
    </xf>
    <xf numFmtId="4" fontId="3" fillId="53" borderId="50" xfId="40" applyNumberFormat="1" applyFont="1" applyFill="1" applyBorder="1" applyAlignment="1">
      <alignment vertical="center"/>
    </xf>
    <xf numFmtId="4" fontId="3" fillId="53" borderId="29" xfId="40" applyNumberFormat="1" applyFont="1" applyFill="1" applyBorder="1" applyAlignment="1">
      <alignment vertical="center"/>
    </xf>
    <xf numFmtId="10" fontId="3" fillId="53" borderId="11" xfId="40" applyNumberFormat="1" applyFont="1" applyFill="1" applyBorder="1" applyAlignment="1">
      <alignment vertical="center"/>
    </xf>
    <xf numFmtId="0" fontId="8" fillId="0" borderId="61" xfId="40" applyFont="1" applyBorder="1"/>
    <xf numFmtId="10" fontId="8" fillId="0" borderId="37" xfId="40" applyNumberFormat="1" applyFont="1" applyBorder="1" applyAlignment="1">
      <alignment horizontal="center"/>
    </xf>
    <xf numFmtId="0" fontId="4" fillId="0" borderId="29" xfId="40" applyFont="1" applyBorder="1" applyAlignment="1">
      <alignment horizontal="center"/>
    </xf>
    <xf numFmtId="0" fontId="8" fillId="0" borderId="44" xfId="40" applyFont="1" applyBorder="1" applyAlignment="1">
      <alignment horizontal="left" wrapText="1"/>
    </xf>
    <xf numFmtId="0" fontId="3" fillId="0" borderId="21" xfId="40" applyFont="1" applyBorder="1"/>
    <xf numFmtId="4" fontId="3" fillId="0" borderId="29" xfId="40" applyNumberFormat="1" applyFont="1" applyFill="1" applyBorder="1"/>
    <xf numFmtId="10" fontId="3" fillId="0" borderId="0" xfId="40" applyNumberFormat="1" applyFont="1" applyBorder="1" applyAlignment="1">
      <alignment horizontal="center" vertical="center"/>
    </xf>
    <xf numFmtId="0" fontId="10" fillId="0" borderId="0" xfId="0" applyFont="1"/>
    <xf numFmtId="0" fontId="4" fillId="0" borderId="57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8" fillId="0" borderId="16" xfId="0" applyFont="1" applyFill="1" applyBorder="1"/>
    <xf numFmtId="14" fontId="48" fillId="0" borderId="60" xfId="0" applyNumberFormat="1" applyFont="1" applyFill="1" applyBorder="1" applyAlignment="1">
      <alignment horizontal="center"/>
    </xf>
    <xf numFmtId="0" fontId="48" fillId="0" borderId="62" xfId="0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/>
    </xf>
    <xf numFmtId="4" fontId="8" fillId="0" borderId="63" xfId="0" applyNumberFormat="1" applyFont="1" applyFill="1" applyBorder="1"/>
    <xf numFmtId="4" fontId="8" fillId="0" borderId="62" xfId="0" applyNumberFormat="1" applyFont="1" applyFill="1" applyBorder="1"/>
    <xf numFmtId="4" fontId="5" fillId="0" borderId="42" xfId="0" applyNumberFormat="1" applyFont="1" applyBorder="1" applyAlignment="1"/>
    <xf numFmtId="0" fontId="47" fillId="0" borderId="52" xfId="0" applyFont="1" applyFill="1" applyBorder="1" applyAlignment="1">
      <alignment horizontal="center" wrapText="1"/>
    </xf>
    <xf numFmtId="4" fontId="8" fillId="0" borderId="23" xfId="0" applyNumberFormat="1" applyFont="1" applyFill="1" applyBorder="1" applyAlignment="1">
      <alignment horizontal="right"/>
    </xf>
    <xf numFmtId="4" fontId="8" fillId="0" borderId="52" xfId="0" applyNumberFormat="1" applyFont="1" applyFill="1" applyBorder="1"/>
    <xf numFmtId="4" fontId="8" fillId="0" borderId="16" xfId="0" applyNumberFormat="1" applyFont="1" applyFill="1" applyBorder="1"/>
    <xf numFmtId="4" fontId="8" fillId="0" borderId="39" xfId="0" applyNumberFormat="1" applyFont="1" applyFill="1" applyBorder="1"/>
    <xf numFmtId="0" fontId="48" fillId="0" borderId="62" xfId="0" applyFont="1" applyFill="1" applyBorder="1"/>
    <xf numFmtId="4" fontId="8" fillId="0" borderId="56" xfId="0" applyNumberFormat="1" applyFont="1" applyFill="1" applyBorder="1"/>
    <xf numFmtId="4" fontId="8" fillId="0" borderId="44" xfId="0" applyNumberFormat="1" applyFont="1" applyFill="1" applyBorder="1"/>
    <xf numFmtId="4" fontId="8" fillId="0" borderId="38" xfId="0" applyNumberFormat="1" applyFont="1" applyFill="1" applyBorder="1"/>
    <xf numFmtId="4" fontId="8" fillId="0" borderId="23" xfId="0" applyNumberFormat="1" applyFont="1" applyFill="1" applyBorder="1"/>
    <xf numFmtId="4" fontId="8" fillId="0" borderId="46" xfId="0" applyNumberFormat="1" applyFont="1" applyFill="1" applyBorder="1" applyAlignment="1">
      <alignment horizontal="right"/>
    </xf>
    <xf numFmtId="4" fontId="8" fillId="0" borderId="16" xfId="0" applyNumberFormat="1" applyFont="1" applyFill="1" applyBorder="1" applyAlignment="1">
      <alignment horizontal="right"/>
    </xf>
    <xf numFmtId="4" fontId="8" fillId="0" borderId="47" xfId="0" applyNumberFormat="1" applyFont="1" applyFill="1" applyBorder="1"/>
    <xf numFmtId="4" fontId="8" fillId="0" borderId="46" xfId="0" applyNumberFormat="1" applyFont="1" applyFill="1" applyBorder="1"/>
    <xf numFmtId="4" fontId="8" fillId="0" borderId="14" xfId="0" applyNumberFormat="1" applyFont="1" applyFill="1" applyBorder="1"/>
    <xf numFmtId="4" fontId="8" fillId="0" borderId="64" xfId="0" applyNumberFormat="1" applyFont="1" applyFill="1" applyBorder="1"/>
    <xf numFmtId="0" fontId="8" fillId="0" borderId="44" xfId="0" applyFont="1" applyFill="1" applyBorder="1" applyAlignment="1">
      <alignment horizontal="center" vertical="center" wrapText="1"/>
    </xf>
    <xf numFmtId="4" fontId="8" fillId="0" borderId="65" xfId="0" applyNumberFormat="1" applyFont="1" applyFill="1" applyBorder="1"/>
    <xf numFmtId="4" fontId="8" fillId="0" borderId="66" xfId="0" applyNumberFormat="1" applyFont="1" applyFill="1" applyBorder="1"/>
    <xf numFmtId="0" fontId="8" fillId="0" borderId="46" xfId="0" applyFont="1" applyFill="1" applyBorder="1" applyAlignment="1">
      <alignment horizontal="center" vertical="center" wrapText="1"/>
    </xf>
    <xf numFmtId="0" fontId="48" fillId="0" borderId="39" xfId="0" applyFont="1" applyFill="1" applyBorder="1"/>
    <xf numFmtId="4" fontId="8" fillId="54" borderId="21" xfId="0" applyNumberFormat="1" applyFont="1" applyFill="1" applyBorder="1"/>
    <xf numFmtId="4" fontId="8" fillId="54" borderId="50" xfId="0" applyNumberFormat="1" applyFont="1" applyFill="1" applyBorder="1"/>
    <xf numFmtId="4" fontId="8" fillId="54" borderId="29" xfId="0" applyNumberFormat="1" applyFont="1" applyFill="1" applyBorder="1"/>
    <xf numFmtId="4" fontId="8" fillId="54" borderId="11" xfId="0" applyNumberFormat="1" applyFont="1" applyFill="1" applyBorder="1"/>
    <xf numFmtId="4" fontId="8" fillId="54" borderId="22" xfId="0" applyNumberFormat="1" applyFont="1" applyFill="1" applyBorder="1" applyAlignment="1">
      <alignment horizontal="right"/>
    </xf>
    <xf numFmtId="4" fontId="8" fillId="54" borderId="55" xfId="0" applyNumberFormat="1" applyFont="1" applyFill="1" applyBorder="1" applyAlignment="1">
      <alignment horizontal="right"/>
    </xf>
    <xf numFmtId="4" fontId="8" fillId="54" borderId="59" xfId="0" applyNumberFormat="1" applyFont="1" applyFill="1" applyBorder="1" applyAlignment="1">
      <alignment horizontal="right"/>
    </xf>
    <xf numFmtId="4" fontId="8" fillId="54" borderId="34" xfId="0" applyNumberFormat="1" applyFont="1" applyFill="1" applyBorder="1"/>
    <xf numFmtId="0" fontId="48" fillId="0" borderId="42" xfId="0" applyFont="1" applyFill="1" applyBorder="1" applyAlignment="1">
      <alignment horizontal="right"/>
    </xf>
    <xf numFmtId="0" fontId="48" fillId="0" borderId="39" xfId="0" applyFont="1" applyFill="1" applyBorder="1" applyAlignment="1">
      <alignment horizontal="right"/>
    </xf>
    <xf numFmtId="4" fontId="8" fillId="0" borderId="67" xfId="0" applyNumberFormat="1" applyFont="1" applyFill="1" applyBorder="1"/>
    <xf numFmtId="4" fontId="8" fillId="0" borderId="68" xfId="0" applyNumberFormat="1" applyFont="1" applyFill="1" applyBorder="1"/>
    <xf numFmtId="4" fontId="8" fillId="0" borderId="69" xfId="0" applyNumberFormat="1" applyFont="1" applyFill="1" applyBorder="1"/>
    <xf numFmtId="4" fontId="8" fillId="0" borderId="70" xfId="0" applyNumberFormat="1" applyFont="1" applyFill="1" applyBorder="1"/>
    <xf numFmtId="4" fontId="8" fillId="0" borderId="42" xfId="0" applyNumberFormat="1" applyFont="1" applyFill="1" applyBorder="1"/>
    <xf numFmtId="0" fontId="48" fillId="0" borderId="66" xfId="0" applyFont="1" applyFill="1" applyBorder="1"/>
    <xf numFmtId="0" fontId="8" fillId="0" borderId="52" xfId="0" applyFont="1" applyFill="1" applyBorder="1" applyAlignment="1">
      <alignment horizontal="center"/>
    </xf>
    <xf numFmtId="0" fontId="8" fillId="0" borderId="16" xfId="0" applyFont="1" applyFill="1" applyBorder="1"/>
    <xf numFmtId="4" fontId="43" fillId="0" borderId="67" xfId="0" applyNumberFormat="1" applyFont="1" applyFill="1" applyBorder="1"/>
    <xf numFmtId="4" fontId="43" fillId="0" borderId="16" xfId="0" applyNumberFormat="1" applyFont="1" applyFill="1" applyBorder="1"/>
    <xf numFmtId="14" fontId="48" fillId="0" borderId="46" xfId="0" applyNumberFormat="1" applyFont="1" applyFill="1" applyBorder="1" applyAlignment="1">
      <alignment horizontal="center"/>
    </xf>
    <xf numFmtId="4" fontId="43" fillId="0" borderId="39" xfId="0" applyNumberFormat="1" applyFont="1" applyFill="1" applyBorder="1"/>
    <xf numFmtId="4" fontId="8" fillId="0" borderId="64" xfId="0" applyNumberFormat="1" applyFont="1" applyFill="1" applyBorder="1" applyAlignment="1">
      <alignment horizontal="right"/>
    </xf>
    <xf numFmtId="4" fontId="43" fillId="0" borderId="65" xfId="0" applyNumberFormat="1" applyFont="1" applyFill="1" applyBorder="1"/>
    <xf numFmtId="4" fontId="43" fillId="0" borderId="66" xfId="0" applyNumberFormat="1" applyFont="1" applyFill="1" applyBorder="1"/>
    <xf numFmtId="4" fontId="43" fillId="0" borderId="37" xfId="0" applyNumberFormat="1" applyFont="1" applyFill="1" applyBorder="1"/>
    <xf numFmtId="0" fontId="8" fillId="0" borderId="39" xfId="0" applyFont="1" applyFill="1" applyBorder="1"/>
    <xf numFmtId="0" fontId="8" fillId="0" borderId="62" xfId="0" applyFont="1" applyFill="1" applyBorder="1"/>
    <xf numFmtId="0" fontId="8" fillId="0" borderId="70" xfId="0" applyFont="1" applyFill="1" applyBorder="1"/>
    <xf numFmtId="4" fontId="43" fillId="0" borderId="47" xfId="0" applyNumberFormat="1" applyFont="1" applyFill="1" applyBorder="1"/>
    <xf numFmtId="0" fontId="8" fillId="0" borderId="38" xfId="0" applyFont="1" applyFill="1" applyBorder="1"/>
    <xf numFmtId="14" fontId="48" fillId="0" borderId="44" xfId="0" applyNumberFormat="1" applyFont="1" applyFill="1" applyBorder="1" applyAlignment="1">
      <alignment horizontal="center"/>
    </xf>
    <xf numFmtId="0" fontId="48" fillId="0" borderId="38" xfId="0" applyFont="1" applyFill="1" applyBorder="1" applyAlignment="1">
      <alignment horizontal="right"/>
    </xf>
    <xf numFmtId="4" fontId="8" fillId="0" borderId="56" xfId="0" applyNumberFormat="1" applyFont="1" applyFill="1" applyBorder="1" applyAlignment="1">
      <alignment horizontal="right"/>
    </xf>
    <xf numFmtId="4" fontId="43" fillId="0" borderId="45" xfId="0" applyNumberFormat="1" applyFont="1" applyFill="1" applyBorder="1"/>
    <xf numFmtId="4" fontId="43" fillId="0" borderId="62" xfId="0" applyNumberFormat="1" applyFont="1" applyFill="1" applyBorder="1"/>
    <xf numFmtId="4" fontId="43" fillId="0" borderId="38" xfId="0" applyNumberFormat="1" applyFont="1" applyFill="1" applyBorder="1"/>
    <xf numFmtId="0" fontId="8" fillId="0" borderId="71" xfId="0" applyFont="1" applyFill="1" applyBorder="1"/>
    <xf numFmtId="4" fontId="8" fillId="0" borderId="24" xfId="0" applyNumberFormat="1" applyFont="1" applyFill="1" applyBorder="1" applyAlignment="1">
      <alignment horizontal="right"/>
    </xf>
    <xf numFmtId="4" fontId="43" fillId="0" borderId="71" xfId="0" applyNumberFormat="1" applyFont="1" applyFill="1" applyBorder="1"/>
    <xf numFmtId="4" fontId="43" fillId="0" borderId="72" xfId="0" applyNumberFormat="1" applyFont="1" applyFill="1" applyBorder="1"/>
    <xf numFmtId="4" fontId="43" fillId="0" borderId="41" xfId="0" applyNumberFormat="1" applyFont="1" applyFill="1" applyBorder="1"/>
    <xf numFmtId="0" fontId="48" fillId="54" borderId="32" xfId="0" applyFont="1" applyFill="1" applyBorder="1"/>
    <xf numFmtId="0" fontId="48" fillId="54" borderId="73" xfId="0" applyFont="1" applyFill="1" applyBorder="1"/>
    <xf numFmtId="4" fontId="3" fillId="54" borderId="21" xfId="0" applyNumberFormat="1" applyFont="1" applyFill="1" applyBorder="1"/>
    <xf numFmtId="4" fontId="3" fillId="54" borderId="50" xfId="0" applyNumberFormat="1" applyFont="1" applyFill="1" applyBorder="1"/>
    <xf numFmtId="4" fontId="3" fillId="54" borderId="29" xfId="0" applyNumberFormat="1" applyFont="1" applyFill="1" applyBorder="1"/>
    <xf numFmtId="4" fontId="3" fillId="54" borderId="11" xfId="0" applyNumberFormat="1" applyFont="1" applyFill="1" applyBorder="1"/>
    <xf numFmtId="0" fontId="48" fillId="0" borderId="54" xfId="0" applyFont="1" applyFill="1" applyBorder="1" applyAlignment="1">
      <alignment horizontal="center"/>
    </xf>
    <xf numFmtId="14" fontId="48" fillId="0" borderId="54" xfId="0" applyNumberFormat="1" applyFont="1" applyFill="1" applyBorder="1" applyAlignment="1">
      <alignment horizontal="center"/>
    </xf>
    <xf numFmtId="4" fontId="8" fillId="0" borderId="31" xfId="0" applyNumberFormat="1" applyFont="1" applyFill="1" applyBorder="1"/>
    <xf numFmtId="0" fontId="8" fillId="0" borderId="60" xfId="0" applyFont="1" applyFill="1" applyBorder="1" applyAlignment="1">
      <alignment horizontal="center"/>
    </xf>
    <xf numFmtId="14" fontId="48" fillId="0" borderId="61" xfId="0" applyNumberFormat="1" applyFont="1" applyFill="1" applyBorder="1" applyAlignment="1">
      <alignment horizontal="center"/>
    </xf>
    <xf numFmtId="0" fontId="48" fillId="0" borderId="37" xfId="0" applyFont="1" applyFill="1" applyBorder="1" applyAlignment="1">
      <alignment horizontal="right"/>
    </xf>
    <xf numFmtId="0" fontId="48" fillId="0" borderId="70" xfId="0" applyFont="1" applyFill="1" applyBorder="1" applyAlignment="1">
      <alignment horizontal="left"/>
    </xf>
    <xf numFmtId="4" fontId="3" fillId="54" borderId="12" xfId="0" applyNumberFormat="1" applyFont="1" applyFill="1" applyBorder="1"/>
    <xf numFmtId="4" fontId="0" fillId="0" borderId="0" xfId="0" applyNumberFormat="1" applyFill="1" applyBorder="1"/>
    <xf numFmtId="4" fontId="3" fillId="53" borderId="68" xfId="0" applyNumberFormat="1" applyFont="1" applyFill="1" applyBorder="1" applyAlignment="1">
      <alignment horizontal="right"/>
    </xf>
    <xf numFmtId="4" fontId="3" fillId="53" borderId="54" xfId="0" applyNumberFormat="1" applyFont="1" applyFill="1" applyBorder="1" applyAlignment="1">
      <alignment horizontal="right"/>
    </xf>
    <xf numFmtId="4" fontId="3" fillId="53" borderId="70" xfId="0" applyNumberFormat="1" applyFont="1" applyFill="1" applyBorder="1" applyAlignment="1">
      <alignment horizontal="right"/>
    </xf>
    <xf numFmtId="4" fontId="3" fillId="53" borderId="42" xfId="0" applyNumberFormat="1" applyFont="1" applyFill="1" applyBorder="1" applyAlignment="1">
      <alignment horizontal="right"/>
    </xf>
    <xf numFmtId="0" fontId="48" fillId="53" borderId="32" xfId="0" applyFont="1" applyFill="1" applyBorder="1"/>
    <xf numFmtId="0" fontId="48" fillId="53" borderId="73" xfId="0" applyFont="1" applyFill="1" applyBorder="1"/>
    <xf numFmtId="4" fontId="8" fillId="53" borderId="21" xfId="0" applyNumberFormat="1" applyFont="1" applyFill="1" applyBorder="1"/>
    <xf numFmtId="4" fontId="8" fillId="53" borderId="50" xfId="0" applyNumberFormat="1" applyFont="1" applyFill="1" applyBorder="1"/>
    <xf numFmtId="4" fontId="8" fillId="53" borderId="29" xfId="0" applyNumberFormat="1" applyFont="1" applyFill="1" applyBorder="1"/>
    <xf numFmtId="4" fontId="8" fillId="53" borderId="11" xfId="0" applyNumberFormat="1" applyFont="1" applyFill="1" applyBorder="1"/>
    <xf numFmtId="0" fontId="2" fillId="0" borderId="0" xfId="0" applyFont="1" applyAlignment="1">
      <alignment horizontal="right"/>
    </xf>
    <xf numFmtId="0" fontId="47" fillId="0" borderId="60" xfId="0" applyFont="1" applyFill="1" applyBorder="1" applyAlignment="1">
      <alignment horizontal="center" wrapText="1"/>
    </xf>
    <xf numFmtId="0" fontId="17" fillId="54" borderId="11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left"/>
    </xf>
    <xf numFmtId="0" fontId="3" fillId="53" borderId="11" xfId="0" applyFont="1" applyFill="1" applyBorder="1" applyAlignment="1">
      <alignment horizontal="left"/>
    </xf>
    <xf numFmtId="4" fontId="3" fillId="53" borderId="21" xfId="0" applyNumberFormat="1" applyFont="1" applyFill="1" applyBorder="1"/>
    <xf numFmtId="4" fontId="3" fillId="53" borderId="11" xfId="0" applyNumberFormat="1" applyFont="1" applyFill="1" applyBorder="1"/>
    <xf numFmtId="0" fontId="8" fillId="53" borderId="11" xfId="0" applyFont="1" applyFill="1" applyBorder="1" applyAlignment="1">
      <alignment horizontal="left"/>
    </xf>
    <xf numFmtId="4" fontId="8" fillId="53" borderId="72" xfId="0" applyNumberFormat="1" applyFont="1" applyFill="1" applyBorder="1"/>
    <xf numFmtId="4" fontId="8" fillId="53" borderId="41" xfId="0" applyNumberFormat="1" applyFont="1" applyFill="1" applyBorder="1"/>
    <xf numFmtId="0" fontId="24" fillId="0" borderId="0" xfId="0" applyFont="1" applyAlignment="1">
      <alignment horizontal="center"/>
    </xf>
    <xf numFmtId="0" fontId="9" fillId="0" borderId="47" xfId="54" applyFont="1" applyFill="1" applyBorder="1" applyAlignment="1">
      <alignment horizontal="left"/>
    </xf>
    <xf numFmtId="0" fontId="51" fillId="0" borderId="0" xfId="0" applyFont="1" applyAlignment="1">
      <alignment horizontal="center"/>
    </xf>
    <xf numFmtId="0" fontId="51" fillId="0" borderId="0" xfId="0" applyFont="1" applyFill="1" applyAlignment="1">
      <alignment horizontal="left"/>
    </xf>
    <xf numFmtId="0" fontId="5" fillId="0" borderId="0" xfId="43"/>
    <xf numFmtId="0" fontId="5" fillId="0" borderId="0" xfId="43" applyFill="1"/>
    <xf numFmtId="0" fontId="6" fillId="0" borderId="0" xfId="43" applyFont="1" applyAlignment="1">
      <alignment horizontal="center"/>
    </xf>
    <xf numFmtId="0" fontId="6" fillId="0" borderId="0" xfId="43" applyFont="1" applyFill="1" applyAlignment="1">
      <alignment horizontal="center"/>
    </xf>
    <xf numFmtId="0" fontId="7" fillId="0" borderId="0" xfId="43" applyFont="1" applyAlignment="1">
      <alignment horizontal="center"/>
    </xf>
    <xf numFmtId="0" fontId="7" fillId="0" borderId="0" xfId="43" applyFont="1" applyFill="1" applyAlignment="1">
      <alignment horizontal="center"/>
    </xf>
    <xf numFmtId="0" fontId="3" fillId="0" borderId="12" xfId="43" applyFont="1" applyBorder="1" applyAlignment="1">
      <alignment horizontal="center"/>
    </xf>
    <xf numFmtId="0" fontId="3" fillId="0" borderId="10" xfId="43" applyFont="1" applyBorder="1" applyAlignment="1">
      <alignment horizontal="center"/>
    </xf>
    <xf numFmtId="0" fontId="3" fillId="0" borderId="29" xfId="43" applyFont="1" applyBorder="1" applyAlignment="1">
      <alignment horizontal="center"/>
    </xf>
    <xf numFmtId="0" fontId="3" fillId="0" borderId="10" xfId="43" applyFont="1" applyFill="1" applyBorder="1" applyAlignment="1">
      <alignment horizontal="center"/>
    </xf>
    <xf numFmtId="0" fontId="3" fillId="0" borderId="11" xfId="43" applyFont="1" applyBorder="1" applyAlignment="1">
      <alignment horizontal="center"/>
    </xf>
    <xf numFmtId="0" fontId="2" fillId="0" borderId="40" xfId="43" applyFont="1" applyBorder="1" applyAlignment="1">
      <alignment horizontal="center"/>
    </xf>
    <xf numFmtId="0" fontId="2" fillId="0" borderId="66" xfId="43" applyFont="1" applyBorder="1"/>
    <xf numFmtId="4" fontId="2" fillId="0" borderId="36" xfId="43" applyNumberFormat="1" applyFont="1" applyFill="1" applyBorder="1"/>
    <xf numFmtId="4" fontId="2" fillId="0" borderId="36" xfId="43" applyNumberFormat="1" applyFont="1" applyBorder="1"/>
    <xf numFmtId="4" fontId="2" fillId="0" borderId="39" xfId="43" applyNumberFormat="1" applyFont="1" applyBorder="1" applyAlignment="1">
      <alignment horizontal="right"/>
    </xf>
    <xf numFmtId="4" fontId="3" fillId="0" borderId="10" xfId="43" applyNumberFormat="1" applyFont="1" applyFill="1" applyBorder="1"/>
    <xf numFmtId="4" fontId="3" fillId="0" borderId="29" xfId="43" applyNumberFormat="1" applyFont="1" applyBorder="1"/>
    <xf numFmtId="4" fontId="3" fillId="0" borderId="11" xfId="43" applyNumberFormat="1" applyFont="1" applyBorder="1"/>
    <xf numFmtId="0" fontId="7" fillId="0" borderId="12" xfId="43" applyFont="1" applyBorder="1" applyAlignment="1">
      <alignment horizontal="center"/>
    </xf>
    <xf numFmtId="0" fontId="7" fillId="0" borderId="10" xfId="43" applyFont="1" applyBorder="1" applyAlignment="1">
      <alignment horizontal="center"/>
    </xf>
    <xf numFmtId="0" fontId="7" fillId="0" borderId="29" xfId="43" applyFont="1" applyBorder="1" applyAlignment="1">
      <alignment horizontal="center"/>
    </xf>
    <xf numFmtId="0" fontId="7" fillId="0" borderId="10" xfId="43" applyFont="1" applyFill="1" applyBorder="1" applyAlignment="1">
      <alignment horizontal="center"/>
    </xf>
    <xf numFmtId="0" fontId="2" fillId="0" borderId="52" xfId="43" applyFont="1" applyBorder="1" applyAlignment="1">
      <alignment horizontal="center"/>
    </xf>
    <xf numFmtId="0" fontId="2" fillId="0" borderId="14" xfId="43" applyFont="1" applyBorder="1" applyAlignment="1">
      <alignment horizontal="center"/>
    </xf>
    <xf numFmtId="0" fontId="2" fillId="0" borderId="16" xfId="43" applyFont="1" applyBorder="1" applyAlignment="1">
      <alignment horizontal="left"/>
    </xf>
    <xf numFmtId="4" fontId="2" fillId="0" borderId="14" xfId="43" applyNumberFormat="1" applyFont="1" applyFill="1" applyBorder="1" applyAlignment="1">
      <alignment horizontal="right"/>
    </xf>
    <xf numFmtId="4" fontId="2" fillId="0" borderId="14" xfId="43" applyNumberFormat="1" applyFont="1" applyBorder="1" applyAlignment="1">
      <alignment horizontal="right"/>
    </xf>
    <xf numFmtId="0" fontId="2" fillId="0" borderId="31" xfId="43" applyFont="1" applyBorder="1" applyAlignment="1">
      <alignment horizontal="center"/>
    </xf>
    <xf numFmtId="4" fontId="3" fillId="0" borderId="10" xfId="43" applyNumberFormat="1" applyFont="1" applyBorder="1"/>
    <xf numFmtId="0" fontId="2" fillId="0" borderId="0" xfId="43" applyFont="1" applyBorder="1" applyAlignment="1">
      <alignment horizontal="left"/>
    </xf>
    <xf numFmtId="0" fontId="2" fillId="0" borderId="0" xfId="43" applyFont="1" applyFill="1" applyBorder="1" applyAlignment="1">
      <alignment horizontal="left"/>
    </xf>
    <xf numFmtId="4" fontId="2" fillId="0" borderId="36" xfId="43" applyNumberFormat="1" applyFont="1" applyFill="1" applyBorder="1" applyAlignment="1">
      <alignment horizontal="right"/>
    </xf>
    <xf numFmtId="0" fontId="3" fillId="0" borderId="0" xfId="43" applyFont="1" applyBorder="1" applyAlignment="1">
      <alignment horizontal="center"/>
    </xf>
    <xf numFmtId="0" fontId="3" fillId="0" borderId="0" xfId="43" applyFont="1" applyBorder="1" applyAlignment="1">
      <alignment horizontal="left"/>
    </xf>
    <xf numFmtId="4" fontId="3" fillId="0" borderId="0" xfId="43" applyNumberFormat="1" applyFont="1" applyFill="1" applyBorder="1"/>
    <xf numFmtId="4" fontId="3" fillId="0" borderId="0" xfId="43" applyNumberFormat="1" applyFont="1" applyBorder="1"/>
    <xf numFmtId="49" fontId="2" fillId="0" borderId="0" xfId="43" applyNumberFormat="1" applyFont="1" applyFill="1" applyBorder="1" applyAlignment="1">
      <alignment horizontal="left" wrapText="1"/>
    </xf>
    <xf numFmtId="0" fontId="7" fillId="0" borderId="71" xfId="43" applyFont="1" applyBorder="1" applyAlignment="1">
      <alignment horizontal="center"/>
    </xf>
    <xf numFmtId="0" fontId="7" fillId="0" borderId="71" xfId="43" applyFont="1" applyFill="1" applyBorder="1" applyAlignment="1">
      <alignment horizontal="center"/>
    </xf>
    <xf numFmtId="0" fontId="2" fillId="0" borderId="14" xfId="43" applyFont="1" applyBorder="1" applyAlignment="1">
      <alignment horizontal="left"/>
    </xf>
    <xf numFmtId="4" fontId="2" fillId="0" borderId="15" xfId="43" applyNumberFormat="1" applyFont="1" applyFill="1" applyBorder="1" applyAlignment="1">
      <alignment horizontal="right"/>
    </xf>
    <xf numFmtId="4" fontId="3" fillId="0" borderId="11" xfId="43" applyNumberFormat="1" applyFont="1" applyFill="1" applyBorder="1"/>
    <xf numFmtId="0" fontId="2" fillId="0" borderId="60" xfId="43" applyFont="1" applyBorder="1" applyAlignment="1">
      <alignment horizontal="center"/>
    </xf>
    <xf numFmtId="0" fontId="3" fillId="0" borderId="12" xfId="43" applyFont="1" applyFill="1" applyBorder="1" applyAlignment="1">
      <alignment horizontal="center"/>
    </xf>
    <xf numFmtId="0" fontId="3" fillId="0" borderId="29" xfId="43" applyFont="1" applyFill="1" applyBorder="1" applyAlignment="1">
      <alignment horizontal="center"/>
    </xf>
    <xf numFmtId="0" fontId="3" fillId="0" borderId="11" xfId="43" applyFont="1" applyFill="1" applyBorder="1" applyAlignment="1">
      <alignment horizontal="center"/>
    </xf>
    <xf numFmtId="0" fontId="2" fillId="0" borderId="31" xfId="43" applyFont="1" applyFill="1" applyBorder="1" applyAlignment="1">
      <alignment horizontal="center"/>
    </xf>
    <xf numFmtId="0" fontId="2" fillId="0" borderId="35" xfId="43" applyFont="1" applyFill="1" applyBorder="1" applyAlignment="1">
      <alignment horizontal="center"/>
    </xf>
    <xf numFmtId="0" fontId="2" fillId="0" borderId="70" xfId="43" applyFont="1" applyFill="1" applyBorder="1" applyAlignment="1">
      <alignment horizontal="left"/>
    </xf>
    <xf numFmtId="4" fontId="2" fillId="0" borderId="37" xfId="43" applyNumberFormat="1" applyFont="1" applyFill="1" applyBorder="1" applyAlignment="1">
      <alignment horizontal="right"/>
    </xf>
    <xf numFmtId="0" fontId="2" fillId="0" borderId="52" xfId="43" applyFont="1" applyFill="1" applyBorder="1" applyAlignment="1">
      <alignment horizontal="center"/>
    </xf>
    <xf numFmtId="49" fontId="2" fillId="0" borderId="14" xfId="43" applyNumberFormat="1" applyFont="1" applyFill="1" applyBorder="1" applyAlignment="1">
      <alignment horizontal="center"/>
    </xf>
    <xf numFmtId="0" fontId="2" fillId="0" borderId="16" xfId="43" applyFont="1" applyFill="1" applyBorder="1" applyAlignment="1">
      <alignment horizontal="left"/>
    </xf>
    <xf numFmtId="4" fontId="2" fillId="0" borderId="14" xfId="43" applyNumberFormat="1" applyFont="1" applyFill="1" applyBorder="1"/>
    <xf numFmtId="4" fontId="2" fillId="0" borderId="15" xfId="43" applyNumberFormat="1" applyFont="1" applyFill="1" applyBorder="1"/>
    <xf numFmtId="4" fontId="2" fillId="0" borderId="39" xfId="43" applyNumberFormat="1" applyFont="1" applyFill="1" applyBorder="1" applyAlignment="1">
      <alignment horizontal="right"/>
    </xf>
    <xf numFmtId="4" fontId="2" fillId="0" borderId="38" xfId="43" applyNumberFormat="1" applyFont="1" applyFill="1" applyBorder="1" applyAlignment="1">
      <alignment horizontal="right"/>
    </xf>
    <xf numFmtId="0" fontId="3" fillId="0" borderId="29" xfId="43" applyFont="1" applyFill="1" applyBorder="1" applyAlignment="1"/>
    <xf numFmtId="4" fontId="3" fillId="0" borderId="10" xfId="43" applyNumberFormat="1" applyFont="1" applyFill="1" applyBorder="1" applyAlignment="1">
      <alignment horizontal="right"/>
    </xf>
    <xf numFmtId="4" fontId="3" fillId="0" borderId="29" xfId="43" applyNumberFormat="1" applyFont="1" applyFill="1" applyBorder="1" applyAlignment="1">
      <alignment horizontal="right"/>
    </xf>
    <xf numFmtId="4" fontId="3" fillId="0" borderId="11" xfId="43" applyNumberFormat="1" applyFont="1" applyFill="1" applyBorder="1" applyAlignment="1">
      <alignment horizontal="right"/>
    </xf>
    <xf numFmtId="0" fontId="3" fillId="0" borderId="0" xfId="43" applyFont="1" applyFill="1" applyBorder="1" applyAlignment="1">
      <alignment horizontal="center"/>
    </xf>
    <xf numFmtId="0" fontId="3" fillId="0" borderId="0" xfId="43" applyFont="1" applyFill="1" applyBorder="1" applyAlignment="1">
      <alignment horizontal="left"/>
    </xf>
    <xf numFmtId="0" fontId="7" fillId="0" borderId="12" xfId="43" applyFont="1" applyFill="1" applyBorder="1" applyAlignment="1">
      <alignment horizontal="center"/>
    </xf>
    <xf numFmtId="0" fontId="7" fillId="0" borderId="29" xfId="43" applyFont="1" applyFill="1" applyBorder="1" applyAlignment="1">
      <alignment horizontal="center"/>
    </xf>
    <xf numFmtId="0" fontId="2" fillId="0" borderId="36" xfId="43" applyFont="1" applyFill="1" applyBorder="1" applyAlignment="1">
      <alignment horizontal="center"/>
    </xf>
    <xf numFmtId="0" fontId="2" fillId="0" borderId="66" xfId="43" applyFont="1" applyFill="1" applyBorder="1" applyAlignment="1">
      <alignment horizontal="left"/>
    </xf>
    <xf numFmtId="0" fontId="2" fillId="0" borderId="60" xfId="43" applyFont="1" applyFill="1" applyBorder="1" applyAlignment="1">
      <alignment horizontal="center"/>
    </xf>
    <xf numFmtId="0" fontId="2" fillId="0" borderId="14" xfId="43" applyFont="1" applyFill="1" applyBorder="1" applyAlignment="1">
      <alignment horizontal="center"/>
    </xf>
    <xf numFmtId="0" fontId="2" fillId="0" borderId="62" xfId="43" applyFont="1" applyFill="1" applyBorder="1" applyAlignment="1">
      <alignment horizontal="left"/>
    </xf>
    <xf numFmtId="4" fontId="2" fillId="0" borderId="0" xfId="43" applyNumberFormat="1" applyFont="1" applyFill="1" applyBorder="1" applyAlignment="1">
      <alignment horizontal="center" vertical="center" wrapText="1"/>
    </xf>
    <xf numFmtId="0" fontId="2" fillId="0" borderId="0" xfId="43" applyFont="1" applyFill="1" applyBorder="1" applyAlignment="1"/>
    <xf numFmtId="0" fontId="5" fillId="0" borderId="0" xfId="43" applyFill="1" applyBorder="1"/>
    <xf numFmtId="49" fontId="2" fillId="0" borderId="52" xfId="43" applyNumberFormat="1" applyFont="1" applyFill="1" applyBorder="1" applyAlignment="1">
      <alignment horizontal="center"/>
    </xf>
    <xf numFmtId="0" fontId="2" fillId="0" borderId="16" xfId="43" applyFont="1" applyFill="1" applyBorder="1"/>
    <xf numFmtId="49" fontId="2" fillId="0" borderId="16" xfId="43" applyNumberFormat="1" applyFont="1" applyFill="1" applyBorder="1" applyAlignment="1">
      <alignment horizontal="center"/>
    </xf>
    <xf numFmtId="49" fontId="2" fillId="0" borderId="70" xfId="43" applyNumberFormat="1" applyFont="1" applyFill="1" applyBorder="1" applyAlignment="1">
      <alignment horizontal="center"/>
    </xf>
    <xf numFmtId="0" fontId="8" fillId="0" borderId="0" xfId="43" applyFont="1" applyFill="1"/>
    <xf numFmtId="4" fontId="8" fillId="0" borderId="0" xfId="43" applyNumberFormat="1" applyFont="1" applyFill="1"/>
    <xf numFmtId="0" fontId="3" fillId="0" borderId="0" xfId="43" applyFont="1" applyFill="1" applyBorder="1" applyAlignment="1"/>
    <xf numFmtId="4" fontId="3" fillId="0" borderId="0" xfId="43" applyNumberFormat="1" applyFont="1" applyFill="1" applyBorder="1" applyAlignment="1">
      <alignment horizontal="right"/>
    </xf>
    <xf numFmtId="4" fontId="5" fillId="0" borderId="0" xfId="43" applyNumberFormat="1" applyFill="1"/>
    <xf numFmtId="0" fontId="2" fillId="0" borderId="14" xfId="0" applyFont="1" applyBorder="1" applyAlignment="1">
      <alignment horizontal="left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49" fontId="7" fillId="0" borderId="0" xfId="50" applyNumberFormat="1" applyFont="1" applyAlignment="1">
      <alignment horizontal="right"/>
    </xf>
    <xf numFmtId="0" fontId="50" fillId="0" borderId="0" xfId="0" applyFont="1" applyAlignment="1"/>
    <xf numFmtId="0" fontId="2" fillId="0" borderId="35" xfId="0" applyFont="1" applyFill="1" applyBorder="1" applyAlignment="1">
      <alignment horizontal="left" vertical="top" wrapText="1"/>
    </xf>
    <xf numFmtId="0" fontId="44" fillId="0" borderId="0" xfId="50" applyFont="1" applyFill="1"/>
    <xf numFmtId="0" fontId="15" fillId="0" borderId="0" xfId="54" applyFont="1" applyFill="1" applyBorder="1" applyAlignment="1">
      <alignment vertical="center"/>
    </xf>
    <xf numFmtId="4" fontId="23" fillId="53" borderId="21" xfId="54" applyNumberFormat="1" applyFont="1" applyFill="1" applyBorder="1" applyAlignment="1">
      <alignment horizontal="right" vertical="center"/>
    </xf>
    <xf numFmtId="0" fontId="15" fillId="0" borderId="0" xfId="54" applyFont="1" applyFill="1" applyAlignment="1">
      <alignment vertical="center"/>
    </xf>
    <xf numFmtId="0" fontId="14" fillId="0" borderId="0" xfId="54" applyFill="1" applyAlignment="1">
      <alignment vertical="center"/>
    </xf>
    <xf numFmtId="0" fontId="4" fillId="53" borderId="10" xfId="0" applyFont="1" applyFill="1" applyBorder="1" applyAlignment="1">
      <alignment horizontal="center" vertical="center"/>
    </xf>
    <xf numFmtId="0" fontId="4" fillId="53" borderId="10" xfId="0" applyFont="1" applyFill="1" applyBorder="1" applyAlignment="1">
      <alignment vertical="center"/>
    </xf>
    <xf numFmtId="4" fontId="4" fillId="53" borderId="11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15" fillId="0" borderId="0" xfId="54" applyFont="1" applyAlignment="1">
      <alignment vertical="center"/>
    </xf>
    <xf numFmtId="0" fontId="20" fillId="0" borderId="0" xfId="54" applyFont="1" applyAlignment="1">
      <alignment horizontal="center" vertical="center"/>
    </xf>
    <xf numFmtId="0" fontId="21" fillId="0" borderId="0" xfId="54" applyFont="1" applyAlignment="1">
      <alignment horizontal="center" vertical="center"/>
    </xf>
    <xf numFmtId="4" fontId="14" fillId="0" borderId="0" xfId="54" applyNumberFormat="1" applyFill="1" applyAlignment="1">
      <alignment vertical="center"/>
    </xf>
    <xf numFmtId="0" fontId="9" fillId="0" borderId="47" xfId="54" applyFont="1" applyFill="1" applyBorder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2" fillId="0" borderId="63" xfId="0" applyNumberFormat="1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horizontal="right" vertical="center" wrapText="1"/>
    </xf>
    <xf numFmtId="0" fontId="2" fillId="0" borderId="75" xfId="0" applyFont="1" applyFill="1" applyBorder="1" applyAlignment="1">
      <alignment vertical="center" wrapText="1"/>
    </xf>
    <xf numFmtId="49" fontId="2" fillId="0" borderId="16" xfId="0" applyNumberFormat="1" applyFont="1" applyFill="1" applyBorder="1" applyAlignment="1">
      <alignment horizontal="right" vertical="center"/>
    </xf>
    <xf numFmtId="0" fontId="2" fillId="0" borderId="75" xfId="0" applyFont="1" applyFill="1" applyBorder="1" applyAlignment="1">
      <alignment vertical="center"/>
    </xf>
    <xf numFmtId="49" fontId="2" fillId="0" borderId="76" xfId="0" applyNumberFormat="1" applyFont="1" applyFill="1" applyBorder="1" applyAlignment="1">
      <alignment horizontal="right" vertical="center"/>
    </xf>
    <xf numFmtId="0" fontId="2" fillId="0" borderId="77" xfId="0" applyFont="1" applyFill="1" applyBorder="1" applyAlignment="1">
      <alignment vertical="center"/>
    </xf>
    <xf numFmtId="0" fontId="2" fillId="55" borderId="46" xfId="0" applyFont="1" applyFill="1" applyBorder="1" applyAlignment="1">
      <alignment vertical="center"/>
    </xf>
    <xf numFmtId="49" fontId="2" fillId="55" borderId="47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45" xfId="0" applyBorder="1" applyAlignment="1">
      <alignment vertical="center"/>
    </xf>
    <xf numFmtId="49" fontId="0" fillId="0" borderId="45" xfId="0" applyNumberFormat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49" fontId="2" fillId="0" borderId="46" xfId="0" applyNumberFormat="1" applyFont="1" applyFill="1" applyBorder="1" applyAlignment="1">
      <alignment horizontal="right" vertical="center"/>
    </xf>
    <xf numFmtId="49" fontId="2" fillId="0" borderId="47" xfId="0" applyNumberFormat="1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>
      <alignment vertical="center"/>
    </xf>
    <xf numFmtId="0" fontId="0" fillId="0" borderId="71" xfId="0" applyBorder="1" applyAlignment="1">
      <alignment vertical="center"/>
    </xf>
    <xf numFmtId="49" fontId="0" fillId="0" borderId="71" xfId="0" applyNumberFormat="1" applyBorder="1" applyAlignment="1">
      <alignment horizontal="right" vertical="center"/>
    </xf>
    <xf numFmtId="0" fontId="2" fillId="0" borderId="71" xfId="0" applyFont="1" applyBorder="1" applyAlignment="1">
      <alignment vertical="center"/>
    </xf>
    <xf numFmtId="14" fontId="2" fillId="0" borderId="75" xfId="0" applyNumberFormat="1" applyFont="1" applyFill="1" applyBorder="1" applyAlignment="1">
      <alignment vertical="center"/>
    </xf>
    <xf numFmtId="49" fontId="2" fillId="0" borderId="48" xfId="0" applyNumberFormat="1" applyFont="1" applyFill="1" applyBorder="1" applyAlignment="1">
      <alignment horizontal="right" vertical="center"/>
    </xf>
    <xf numFmtId="49" fontId="2" fillId="0" borderId="49" xfId="0" applyNumberFormat="1" applyFont="1" applyFill="1" applyBorder="1" applyAlignment="1">
      <alignment horizontal="center" vertical="center"/>
    </xf>
    <xf numFmtId="14" fontId="2" fillId="0" borderId="17" xfId="0" applyNumberFormat="1" applyFont="1" applyFill="1" applyBorder="1" applyAlignment="1">
      <alignment horizontal="right" vertical="center"/>
    </xf>
    <xf numFmtId="4" fontId="2" fillId="0" borderId="17" xfId="0" applyNumberFormat="1" applyFont="1" applyFill="1" applyBorder="1" applyAlignment="1">
      <alignment vertical="center"/>
    </xf>
    <xf numFmtId="0" fontId="56" fillId="0" borderId="0" xfId="0" applyFont="1" applyFill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54" applyFont="1"/>
    <xf numFmtId="0" fontId="2" fillId="0" borderId="0" xfId="54" applyFont="1" applyAlignment="1"/>
    <xf numFmtId="0" fontId="4" fillId="0" borderId="0" xfId="54" applyNumberFormat="1" applyFont="1" applyAlignment="1"/>
    <xf numFmtId="4" fontId="2" fillId="0" borderId="0" xfId="54" applyNumberFormat="1" applyFont="1"/>
    <xf numFmtId="0" fontId="2" fillId="0" borderId="0" xfId="54" applyFont="1" applyAlignment="1">
      <alignment horizontal="center"/>
    </xf>
    <xf numFmtId="0" fontId="2" fillId="0" borderId="0" xfId="54" applyNumberFormat="1" applyFont="1" applyAlignment="1">
      <alignment horizontal="center"/>
    </xf>
    <xf numFmtId="0" fontId="2" fillId="0" borderId="0" xfId="54" applyNumberFormat="1" applyFont="1"/>
    <xf numFmtId="0" fontId="7" fillId="0" borderId="0" xfId="54" applyFont="1" applyAlignment="1">
      <alignment horizontal="center"/>
    </xf>
    <xf numFmtId="0" fontId="4" fillId="0" borderId="0" xfId="54" applyFont="1" applyAlignment="1">
      <alignment horizontal="center"/>
    </xf>
    <xf numFmtId="0" fontId="4" fillId="0" borderId="0" xfId="54" applyFont="1" applyAlignment="1"/>
    <xf numFmtId="0" fontId="4" fillId="0" borderId="50" xfId="54" applyFont="1" applyBorder="1" applyAlignment="1">
      <alignment vertical="center"/>
    </xf>
    <xf numFmtId="0" fontId="2" fillId="0" borderId="32" xfId="54" applyFont="1" applyBorder="1" applyAlignment="1">
      <alignment vertical="center"/>
    </xf>
    <xf numFmtId="0" fontId="2" fillId="0" borderId="73" xfId="54" applyFont="1" applyBorder="1" applyAlignment="1">
      <alignment vertical="center"/>
    </xf>
    <xf numFmtId="0" fontId="4" fillId="0" borderId="50" xfId="54" applyFont="1" applyFill="1" applyBorder="1" applyAlignment="1">
      <alignment horizontal="center"/>
    </xf>
    <xf numFmtId="0" fontId="4" fillId="0" borderId="10" xfId="54" applyFont="1" applyBorder="1" applyAlignment="1">
      <alignment horizontal="center" vertical="center"/>
    </xf>
    <xf numFmtId="0" fontId="4" fillId="0" borderId="73" xfId="54" applyFont="1" applyBorder="1" applyAlignment="1">
      <alignment horizontal="center" vertical="center"/>
    </xf>
    <xf numFmtId="0" fontId="7" fillId="0" borderId="50" xfId="54" applyFont="1" applyFill="1" applyBorder="1" applyAlignment="1"/>
    <xf numFmtId="0" fontId="7" fillId="0" borderId="32" xfId="54" applyFont="1" applyFill="1" applyBorder="1" applyAlignment="1"/>
    <xf numFmtId="0" fontId="7" fillId="0" borderId="73" xfId="54" applyFont="1" applyFill="1" applyBorder="1" applyAlignment="1"/>
    <xf numFmtId="4" fontId="4" fillId="0" borderId="50" xfId="54" applyNumberFormat="1" applyFont="1" applyFill="1" applyBorder="1" applyAlignment="1">
      <alignment horizontal="right"/>
    </xf>
    <xf numFmtId="4" fontId="4" fillId="0" borderId="10" xfId="54" applyNumberFormat="1" applyFont="1" applyFill="1" applyBorder="1" applyAlignment="1">
      <alignment horizontal="right"/>
    </xf>
    <xf numFmtId="4" fontId="4" fillId="0" borderId="73" xfId="54" applyNumberFormat="1" applyFont="1" applyBorder="1" applyAlignment="1">
      <alignment horizontal="right"/>
    </xf>
    <xf numFmtId="0" fontId="2" fillId="0" borderId="51" xfId="54" applyFont="1" applyFill="1" applyBorder="1"/>
    <xf numFmtId="0" fontId="7" fillId="0" borderId="59" xfId="54" applyFont="1" applyFill="1" applyBorder="1" applyAlignment="1"/>
    <xf numFmtId="0" fontId="7" fillId="0" borderId="78" xfId="54" applyFont="1" applyFill="1" applyBorder="1" applyAlignment="1"/>
    <xf numFmtId="0" fontId="7" fillId="0" borderId="79" xfId="54" applyFont="1" applyFill="1" applyBorder="1" applyAlignment="1"/>
    <xf numFmtId="4" fontId="4" fillId="0" borderId="51" xfId="54" applyNumberFormat="1" applyFont="1" applyFill="1" applyBorder="1" applyAlignment="1">
      <alignment horizontal="right"/>
    </xf>
    <xf numFmtId="4" fontId="4" fillId="0" borderId="33" xfId="54" applyNumberFormat="1" applyFont="1" applyFill="1" applyBorder="1" applyAlignment="1">
      <alignment horizontal="right"/>
    </xf>
    <xf numFmtId="4" fontId="4" fillId="0" borderId="79" xfId="54" applyNumberFormat="1" applyFont="1" applyFill="1" applyBorder="1" applyAlignment="1">
      <alignment horizontal="right"/>
    </xf>
    <xf numFmtId="0" fontId="2" fillId="0" borderId="60" xfId="54" applyFont="1" applyFill="1" applyBorder="1"/>
    <xf numFmtId="0" fontId="2" fillId="0" borderId="15" xfId="54" applyFont="1" applyFill="1" applyBorder="1" applyAlignment="1">
      <alignment horizontal="center"/>
    </xf>
    <xf numFmtId="0" fontId="2" fillId="0" borderId="16" xfId="54" applyFont="1" applyFill="1" applyBorder="1" applyAlignment="1"/>
    <xf numFmtId="0" fontId="2" fillId="0" borderId="75" xfId="54" applyFont="1" applyFill="1" applyBorder="1" applyAlignment="1"/>
    <xf numFmtId="4" fontId="2" fillId="0" borderId="44" xfId="54" applyNumberFormat="1" applyFont="1" applyFill="1" applyBorder="1"/>
    <xf numFmtId="4" fontId="2" fillId="0" borderId="14" xfId="54" applyNumberFormat="1" applyFont="1" applyFill="1" applyBorder="1"/>
    <xf numFmtId="4" fontId="2" fillId="0" borderId="80" xfId="54" applyNumberFormat="1" applyFont="1" applyFill="1" applyBorder="1" applyAlignment="1">
      <alignment horizontal="right"/>
    </xf>
    <xf numFmtId="0" fontId="2" fillId="0" borderId="52" xfId="54" applyFont="1" applyFill="1" applyBorder="1"/>
    <xf numFmtId="0" fontId="2" fillId="0" borderId="14" xfId="54" applyFont="1" applyFill="1" applyBorder="1"/>
    <xf numFmtId="4" fontId="2" fillId="0" borderId="46" xfId="54" applyNumberFormat="1" applyFont="1" applyFill="1" applyBorder="1"/>
    <xf numFmtId="4" fontId="2" fillId="0" borderId="35" xfId="54" applyNumberFormat="1" applyFont="1" applyFill="1" applyBorder="1"/>
    <xf numFmtId="4" fontId="2" fillId="0" borderId="75" xfId="54" applyNumberFormat="1" applyFont="1" applyFill="1" applyBorder="1" applyAlignment="1">
      <alignment horizontal="right"/>
    </xf>
    <xf numFmtId="4" fontId="2" fillId="0" borderId="81" xfId="54" applyNumberFormat="1" applyFont="1" applyFill="1" applyBorder="1" applyAlignment="1">
      <alignment horizontal="right"/>
    </xf>
    <xf numFmtId="0" fontId="5" fillId="0" borderId="0" xfId="54" applyFont="1"/>
    <xf numFmtId="0" fontId="7" fillId="0" borderId="16" xfId="54" applyFont="1" applyFill="1" applyBorder="1" applyAlignment="1"/>
    <xf numFmtId="0" fontId="7" fillId="0" borderId="47" xfId="54" applyFont="1" applyFill="1" applyBorder="1" applyAlignment="1"/>
    <xf numFmtId="0" fontId="7" fillId="0" borderId="75" xfId="54" applyFont="1" applyFill="1" applyBorder="1" applyAlignment="1"/>
    <xf numFmtId="4" fontId="4" fillId="0" borderId="46" xfId="54" applyNumberFormat="1" applyFont="1" applyFill="1" applyBorder="1" applyAlignment="1">
      <alignment horizontal="right"/>
    </xf>
    <xf numFmtId="4" fontId="4" fillId="0" borderId="14" xfId="54" applyNumberFormat="1" applyFont="1" applyFill="1" applyBorder="1" applyAlignment="1">
      <alignment horizontal="right"/>
    </xf>
    <xf numFmtId="4" fontId="4" fillId="0" borderId="75" xfId="54" applyNumberFormat="1" applyFont="1" applyFill="1" applyBorder="1"/>
    <xf numFmtId="0" fontId="2" fillId="0" borderId="14" xfId="54" applyFont="1" applyFill="1" applyBorder="1" applyAlignment="1">
      <alignment horizontal="left"/>
    </xf>
    <xf numFmtId="4" fontId="2" fillId="0" borderId="46" xfId="54" applyNumberFormat="1" applyFont="1" applyFill="1" applyBorder="1" applyAlignment="1">
      <alignment horizontal="right"/>
    </xf>
    <xf numFmtId="4" fontId="2" fillId="0" borderId="14" xfId="54" applyNumberFormat="1" applyFont="1" applyFill="1" applyBorder="1" applyAlignment="1">
      <alignment horizontal="right"/>
    </xf>
    <xf numFmtId="4" fontId="2" fillId="0" borderId="75" xfId="54" applyNumberFormat="1" applyFont="1" applyFill="1" applyBorder="1"/>
    <xf numFmtId="4" fontId="4" fillId="0" borderId="46" xfId="54" applyNumberFormat="1" applyFont="1" applyFill="1" applyBorder="1"/>
    <xf numFmtId="4" fontId="4" fillId="0" borderId="14" xfId="54" applyNumberFormat="1" applyFont="1" applyFill="1" applyBorder="1"/>
    <xf numFmtId="0" fontId="2" fillId="0" borderId="14" xfId="54" applyFont="1" applyFill="1" applyBorder="1" applyAlignment="1">
      <alignment horizontal="center"/>
    </xf>
    <xf numFmtId="0" fontId="2" fillId="0" borderId="76" xfId="54" applyFont="1" applyFill="1" applyBorder="1" applyAlignment="1"/>
    <xf numFmtId="0" fontId="2" fillId="0" borderId="77" xfId="54" applyFont="1" applyFill="1" applyBorder="1" applyAlignment="1"/>
    <xf numFmtId="4" fontId="4" fillId="0" borderId="50" xfId="54" applyNumberFormat="1" applyFont="1" applyFill="1" applyBorder="1"/>
    <xf numFmtId="4" fontId="4" fillId="0" borderId="10" xfId="54" applyNumberFormat="1" applyFont="1" applyFill="1" applyBorder="1"/>
    <xf numFmtId="4" fontId="4" fillId="0" borderId="73" xfId="54" applyNumberFormat="1" applyFont="1" applyFill="1" applyBorder="1" applyAlignment="1">
      <alignment horizontal="right"/>
    </xf>
    <xf numFmtId="4" fontId="4" fillId="0" borderId="57" xfId="54" applyNumberFormat="1" applyFont="1" applyFill="1" applyBorder="1" applyAlignment="1">
      <alignment horizontal="right"/>
    </xf>
    <xf numFmtId="0" fontId="5" fillId="0" borderId="60" xfId="54" applyFont="1" applyFill="1" applyBorder="1"/>
    <xf numFmtId="4" fontId="2" fillId="0" borderId="36" xfId="54" applyNumberFormat="1" applyFont="1" applyFill="1" applyBorder="1"/>
    <xf numFmtId="4" fontId="4" fillId="0" borderId="74" xfId="54" applyNumberFormat="1" applyFont="1" applyFill="1" applyBorder="1" applyAlignment="1">
      <alignment horizontal="right"/>
    </xf>
    <xf numFmtId="0" fontId="2" fillId="0" borderId="52" xfId="54" applyFont="1" applyFill="1" applyBorder="1" applyAlignment="1">
      <alignment vertical="center"/>
    </xf>
    <xf numFmtId="4" fontId="4" fillId="0" borderId="46" xfId="54" applyNumberFormat="1" applyFont="1" applyFill="1" applyBorder="1" applyAlignment="1">
      <alignment horizontal="right" vertical="center"/>
    </xf>
    <xf numFmtId="4" fontId="4" fillId="0" borderId="14" xfId="54" applyNumberFormat="1" applyFont="1" applyFill="1" applyBorder="1" applyAlignment="1">
      <alignment vertical="center"/>
    </xf>
    <xf numFmtId="4" fontId="4" fillId="0" borderId="75" xfId="54" applyNumberFormat="1" applyFont="1" applyFill="1" applyBorder="1" applyAlignment="1">
      <alignment horizontal="right" vertical="center"/>
    </xf>
    <xf numFmtId="0" fontId="5" fillId="0" borderId="52" xfId="54" applyFont="1" applyFill="1" applyBorder="1"/>
    <xf numFmtId="0" fontId="2" fillId="0" borderId="16" xfId="54" applyFont="1" applyFill="1" applyBorder="1" applyAlignment="1">
      <alignment horizontal="center"/>
    </xf>
    <xf numFmtId="0" fontId="2" fillId="0" borderId="39" xfId="54" applyFont="1" applyFill="1" applyBorder="1" applyAlignment="1"/>
    <xf numFmtId="4" fontId="2" fillId="0" borderId="74" xfId="54" applyNumberFormat="1" applyFont="1" applyFill="1" applyBorder="1" applyAlignment="1">
      <alignment horizontal="right"/>
    </xf>
    <xf numFmtId="0" fontId="5" fillId="0" borderId="82" xfId="54" applyFont="1" applyFill="1" applyBorder="1"/>
    <xf numFmtId="4" fontId="2" fillId="0" borderId="61" xfId="54" applyNumberFormat="1" applyFont="1" applyFill="1" applyBorder="1" applyAlignment="1">
      <alignment horizontal="right"/>
    </xf>
    <xf numFmtId="0" fontId="2" fillId="0" borderId="82" xfId="54" applyFont="1" applyFill="1" applyBorder="1"/>
    <xf numFmtId="0" fontId="2" fillId="0" borderId="66" xfId="54" applyFont="1" applyFill="1" applyBorder="1" applyAlignment="1">
      <alignment horizontal="center"/>
    </xf>
    <xf numFmtId="4" fontId="2" fillId="0" borderId="15" xfId="54" applyNumberFormat="1" applyFont="1" applyFill="1" applyBorder="1" applyAlignment="1">
      <alignment horizontal="right"/>
    </xf>
    <xf numFmtId="0" fontId="5" fillId="0" borderId="54" xfId="54" applyFont="1" applyFill="1" applyBorder="1"/>
    <xf numFmtId="0" fontId="5" fillId="0" borderId="14" xfId="54" applyFont="1" applyFill="1" applyBorder="1"/>
    <xf numFmtId="0" fontId="2" fillId="0" borderId="36" xfId="54" applyFont="1" applyFill="1" applyBorder="1" applyAlignment="1">
      <alignment horizontal="center"/>
    </xf>
    <xf numFmtId="49" fontId="2" fillId="0" borderId="16" xfId="54" applyNumberFormat="1" applyFont="1" applyFill="1" applyBorder="1" applyAlignment="1">
      <alignment horizontal="center"/>
    </xf>
    <xf numFmtId="4" fontId="4" fillId="0" borderId="15" xfId="54" applyNumberFormat="1" applyFont="1" applyFill="1" applyBorder="1" applyAlignment="1">
      <alignment horizontal="right"/>
    </xf>
    <xf numFmtId="0" fontId="2" fillId="0" borderId="83" xfId="54" applyFont="1" applyFill="1" applyBorder="1"/>
    <xf numFmtId="4" fontId="2" fillId="0" borderId="48" xfId="54" applyNumberFormat="1" applyFont="1" applyFill="1" applyBorder="1" applyAlignment="1">
      <alignment horizontal="right"/>
    </xf>
    <xf numFmtId="4" fontId="2" fillId="0" borderId="17" xfId="54" applyNumberFormat="1" applyFont="1" applyFill="1" applyBorder="1"/>
    <xf numFmtId="4" fontId="2" fillId="0" borderId="77" xfId="54" applyNumberFormat="1" applyFont="1" applyFill="1" applyBorder="1" applyAlignment="1">
      <alignment horizontal="right"/>
    </xf>
    <xf numFmtId="0" fontId="4" fillId="0" borderId="50" xfId="54" applyFont="1" applyFill="1" applyBorder="1" applyAlignment="1">
      <alignment horizontal="center" vertical="center"/>
    </xf>
    <xf numFmtId="0" fontId="2" fillId="0" borderId="60" xfId="54" applyFont="1" applyFill="1" applyBorder="1" applyAlignment="1">
      <alignment vertical="center"/>
    </xf>
    <xf numFmtId="4" fontId="4" fillId="0" borderId="15" xfId="54" applyNumberFormat="1" applyFont="1" applyFill="1" applyBorder="1" applyAlignment="1">
      <alignment vertical="center"/>
    </xf>
    <xf numFmtId="4" fontId="4" fillId="0" borderId="74" xfId="54" applyNumberFormat="1" applyFont="1" applyFill="1" applyBorder="1" applyAlignment="1">
      <alignment horizontal="right" vertical="center"/>
    </xf>
    <xf numFmtId="4" fontId="4" fillId="0" borderId="11" xfId="54" applyNumberFormat="1" applyFont="1" applyFill="1" applyBorder="1" applyAlignment="1">
      <alignment horizontal="right"/>
    </xf>
    <xf numFmtId="0" fontId="2" fillId="0" borderId="44" xfId="54" applyFont="1" applyFill="1" applyBorder="1"/>
    <xf numFmtId="0" fontId="7" fillId="0" borderId="78" xfId="54" applyFont="1" applyFill="1" applyBorder="1" applyAlignment="1">
      <alignment wrapText="1"/>
    </xf>
    <xf numFmtId="0" fontId="7" fillId="0" borderId="79" xfId="54" applyFont="1" applyFill="1" applyBorder="1" applyAlignment="1">
      <alignment wrapText="1"/>
    </xf>
    <xf numFmtId="4" fontId="4" fillId="0" borderId="44" xfId="54" applyNumberFormat="1" applyFont="1" applyFill="1" applyBorder="1" applyAlignment="1">
      <alignment horizontal="right"/>
    </xf>
    <xf numFmtId="0" fontId="2" fillId="0" borderId="54" xfId="54" applyFont="1" applyFill="1" applyBorder="1"/>
    <xf numFmtId="0" fontId="2" fillId="0" borderId="31" xfId="54" applyFont="1" applyFill="1" applyBorder="1"/>
    <xf numFmtId="4" fontId="4" fillId="0" borderId="39" xfId="54" applyNumberFormat="1" applyFont="1" applyFill="1" applyBorder="1" applyAlignment="1">
      <alignment horizontal="right"/>
    </xf>
    <xf numFmtId="0" fontId="5" fillId="0" borderId="0" xfId="54" applyFont="1" applyAlignment="1">
      <alignment horizontal="left" vertical="top" wrapText="1"/>
    </xf>
    <xf numFmtId="4" fontId="86" fillId="0" borderId="0" xfId="0" applyNumberFormat="1" applyFont="1" applyAlignment="1">
      <alignment horizontal="right" vertical="center"/>
    </xf>
    <xf numFmtId="4" fontId="8" fillId="0" borderId="46" xfId="40" applyNumberFormat="1" applyFont="1" applyBorder="1" applyAlignment="1">
      <alignment horizontal="right"/>
    </xf>
    <xf numFmtId="0" fontId="48" fillId="0" borderId="34" xfId="0" applyFont="1" applyFill="1" applyBorder="1"/>
    <xf numFmtId="4" fontId="8" fillId="0" borderId="58" xfId="40" applyNumberFormat="1" applyFont="1" applyBorder="1"/>
    <xf numFmtId="4" fontId="8" fillId="0" borderId="78" xfId="40" applyNumberFormat="1" applyFont="1" applyBorder="1"/>
    <xf numFmtId="4" fontId="8" fillId="0" borderId="67" xfId="40" applyNumberFormat="1" applyFont="1" applyBorder="1" applyAlignment="1">
      <alignment vertical="center"/>
    </xf>
    <xf numFmtId="4" fontId="8" fillId="0" borderId="84" xfId="40" applyNumberFormat="1" applyFont="1" applyBorder="1"/>
    <xf numFmtId="4" fontId="8" fillId="0" borderId="51" xfId="40" applyNumberFormat="1" applyFont="1" applyBorder="1"/>
    <xf numFmtId="4" fontId="8" fillId="0" borderId="46" xfId="40" applyNumberFormat="1" applyFont="1" applyBorder="1"/>
    <xf numFmtId="4" fontId="8" fillId="0" borderId="54" xfId="40" applyNumberFormat="1" applyFont="1" applyBorder="1" applyAlignment="1">
      <alignment horizontal="right"/>
    </xf>
    <xf numFmtId="0" fontId="5" fillId="0" borderId="0" xfId="40" applyAlignment="1">
      <alignment vertical="center" wrapText="1"/>
    </xf>
    <xf numFmtId="0" fontId="5" fillId="0" borderId="0" xfId="40" applyFill="1" applyAlignment="1">
      <alignment wrapText="1"/>
    </xf>
    <xf numFmtId="0" fontId="8" fillId="56" borderId="46" xfId="40" applyFont="1" applyFill="1" applyBorder="1" applyAlignment="1">
      <alignment vertical="center"/>
    </xf>
    <xf numFmtId="49" fontId="8" fillId="56" borderId="23" xfId="40" applyNumberFormat="1" applyFont="1" applyFill="1" applyBorder="1" applyAlignment="1">
      <alignment horizontal="center" vertical="center"/>
    </xf>
    <xf numFmtId="4" fontId="8" fillId="56" borderId="44" xfId="40" applyNumberFormat="1" applyFont="1" applyFill="1" applyBorder="1" applyAlignment="1">
      <alignment vertical="center"/>
    </xf>
    <xf numFmtId="4" fontId="8" fillId="56" borderId="15" xfId="40" applyNumberFormat="1" applyFont="1" applyFill="1" applyBorder="1" applyAlignment="1">
      <alignment vertical="center"/>
    </xf>
    <xf numFmtId="10" fontId="8" fillId="56" borderId="38" xfId="40" applyNumberFormat="1" applyFont="1" applyFill="1" applyBorder="1" applyAlignment="1">
      <alignment vertical="center"/>
    </xf>
    <xf numFmtId="0" fontId="8" fillId="0" borderId="56" xfId="40" applyFont="1" applyBorder="1" applyAlignment="1">
      <alignment vertical="center" wrapText="1"/>
    </xf>
    <xf numFmtId="0" fontId="8" fillId="0" borderId="46" xfId="40" applyFont="1" applyBorder="1" applyAlignment="1">
      <alignment vertical="center" wrapText="1"/>
    </xf>
    <xf numFmtId="4" fontId="8" fillId="0" borderId="52" xfId="40" applyNumberFormat="1" applyFont="1" applyBorder="1"/>
    <xf numFmtId="4" fontId="8" fillId="0" borderId="82" xfId="40" applyNumberFormat="1" applyFont="1" applyBorder="1"/>
    <xf numFmtId="4" fontId="8" fillId="0" borderId="36" xfId="40" applyNumberFormat="1" applyFont="1" applyBorder="1"/>
    <xf numFmtId="4" fontId="8" fillId="0" borderId="62" xfId="40" applyNumberFormat="1" applyFont="1" applyBorder="1" applyAlignment="1">
      <alignment horizontal="right"/>
    </xf>
    <xf numFmtId="4" fontId="8" fillId="0" borderId="16" xfId="40" applyNumberFormat="1" applyFont="1" applyBorder="1" applyAlignment="1">
      <alignment horizontal="right"/>
    </xf>
    <xf numFmtId="4" fontId="8" fillId="0" borderId="16" xfId="40" applyNumberFormat="1" applyFont="1" applyBorder="1"/>
    <xf numFmtId="4" fontId="8" fillId="0" borderId="66" xfId="40" applyNumberFormat="1" applyFont="1" applyBorder="1"/>
    <xf numFmtId="0" fontId="5" fillId="0" borderId="23" xfId="40" applyBorder="1"/>
    <xf numFmtId="0" fontId="5" fillId="0" borderId="46" xfId="40" applyBorder="1"/>
    <xf numFmtId="0" fontId="5" fillId="0" borderId="0" xfId="40" applyAlignment="1">
      <alignment wrapText="1"/>
    </xf>
    <xf numFmtId="4" fontId="2" fillId="0" borderId="0" xfId="43" applyNumberFormat="1" applyFont="1" applyFill="1"/>
    <xf numFmtId="49" fontId="7" fillId="0" borderId="0" xfId="54" applyNumberFormat="1" applyFont="1" applyAlignment="1">
      <alignment horizontal="right"/>
    </xf>
    <xf numFmtId="0" fontId="2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49" fontId="2" fillId="0" borderId="62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left" vertical="center" wrapText="1"/>
    </xf>
    <xf numFmtId="49" fontId="2" fillId="0" borderId="62" xfId="0" applyNumberFormat="1" applyFont="1" applyFill="1" applyBorder="1" applyAlignment="1">
      <alignment horizontal="right" vertical="center" wrapText="1"/>
    </xf>
    <xf numFmtId="0" fontId="2" fillId="0" borderId="74" xfId="0" applyFont="1" applyFill="1" applyBorder="1" applyAlignment="1">
      <alignment vertical="center" wrapText="1"/>
    </xf>
    <xf numFmtId="0" fontId="2" fillId="55" borderId="4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15" fillId="0" borderId="0" xfId="54" applyNumberFormat="1" applyFont="1" applyFill="1"/>
    <xf numFmtId="0" fontId="14" fillId="0" borderId="0" xfId="54" applyFill="1" applyBorder="1"/>
    <xf numFmtId="0" fontId="20" fillId="0" borderId="0" xfId="54" applyFont="1" applyFill="1" applyBorder="1"/>
    <xf numFmtId="4" fontId="14" fillId="0" borderId="0" xfId="54" applyNumberFormat="1" applyFill="1" applyBorder="1"/>
    <xf numFmtId="0" fontId="9" fillId="0" borderId="0" xfId="51" applyFont="1" applyFill="1" applyBorder="1" applyAlignment="1">
      <alignment horizontal="left"/>
    </xf>
    <xf numFmtId="4" fontId="15" fillId="0" borderId="0" xfId="51" applyNumberFormat="1" applyFont="1" applyFill="1" applyBorder="1"/>
    <xf numFmtId="0" fontId="2" fillId="0" borderId="0" xfId="51" applyFont="1" applyFill="1" applyBorder="1" applyAlignment="1">
      <alignment horizontal="left"/>
    </xf>
    <xf numFmtId="166" fontId="9" fillId="0" borderId="0" xfId="51" applyNumberFormat="1" applyFont="1" applyFill="1" applyBorder="1"/>
    <xf numFmtId="4" fontId="9" fillId="0" borderId="0" xfId="51" applyNumberFormat="1" applyFont="1" applyFill="1" applyBorder="1"/>
    <xf numFmtId="0" fontId="15" fillId="0" borderId="0" xfId="51" applyFont="1" applyFill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91" fillId="0" borderId="0" xfId="40" applyFont="1"/>
    <xf numFmtId="170" fontId="91" fillId="0" borderId="0" xfId="40" applyNumberFormat="1" applyFont="1"/>
    <xf numFmtId="0" fontId="91" fillId="0" borderId="0" xfId="40" applyFont="1" applyAlignment="1">
      <alignment vertical="center"/>
    </xf>
    <xf numFmtId="2" fontId="8" fillId="17" borderId="62" xfId="53" applyNumberFormat="1" applyFont="1" applyFill="1" applyBorder="1" applyAlignment="1">
      <alignment vertical="center" wrapText="1"/>
    </xf>
    <xf numFmtId="2" fontId="8" fillId="0" borderId="31" xfId="53" applyNumberFormat="1" applyFont="1" applyBorder="1" applyAlignment="1">
      <alignment vertical="center" wrapText="1"/>
    </xf>
    <xf numFmtId="2" fontId="8" fillId="17" borderId="16" xfId="49" applyNumberFormat="1" applyFont="1" applyFill="1" applyBorder="1" applyAlignment="1">
      <alignment vertical="center" wrapText="1"/>
    </xf>
    <xf numFmtId="170" fontId="8" fillId="0" borderId="39" xfId="53" applyNumberFormat="1" applyFont="1" applyBorder="1" applyAlignment="1">
      <alignment horizontal="right" vertical="center"/>
    </xf>
    <xf numFmtId="170" fontId="3" fillId="18" borderId="39" xfId="53" applyNumberFormat="1" applyFont="1" applyFill="1" applyBorder="1" applyAlignment="1">
      <alignment horizontal="right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22" fillId="0" borderId="13" xfId="54" applyFont="1" applyBorder="1" applyAlignment="1">
      <alignment horizontal="center" vertical="center"/>
    </xf>
    <xf numFmtId="4" fontId="7" fillId="0" borderId="10" xfId="0" applyNumberFormat="1" applyFont="1" applyFill="1" applyBorder="1" applyAlignment="1">
      <alignment vertical="center"/>
    </xf>
    <xf numFmtId="0" fontId="2" fillId="0" borderId="60" xfId="54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vertical="center"/>
    </xf>
    <xf numFmtId="0" fontId="2" fillId="0" borderId="82" xfId="54" applyFont="1" applyFill="1" applyBorder="1" applyAlignment="1">
      <alignment horizontal="center" vertical="center"/>
    </xf>
    <xf numFmtId="0" fontId="7" fillId="0" borderId="12" xfId="54" applyFont="1" applyFill="1" applyBorder="1" applyAlignment="1">
      <alignment horizontal="center" vertical="center"/>
    </xf>
    <xf numFmtId="0" fontId="2" fillId="0" borderId="31" xfId="54" applyFont="1" applyFill="1" applyBorder="1" applyAlignment="1">
      <alignment horizontal="center" vertical="center"/>
    </xf>
    <xf numFmtId="0" fontId="2" fillId="0" borderId="52" xfId="54" applyFont="1" applyFill="1" applyBorder="1" applyAlignment="1">
      <alignment horizontal="center" vertical="center"/>
    </xf>
    <xf numFmtId="0" fontId="2" fillId="0" borderId="54" xfId="54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vertical="center"/>
    </xf>
    <xf numFmtId="0" fontId="2" fillId="0" borderId="40" xfId="54" applyFont="1" applyFill="1" applyBorder="1" applyAlignment="1">
      <alignment horizontal="center" vertical="center"/>
    </xf>
    <xf numFmtId="4" fontId="2" fillId="0" borderId="27" xfId="0" applyNumberFormat="1" applyFont="1" applyFill="1" applyBorder="1" applyAlignment="1">
      <alignment vertical="center"/>
    </xf>
    <xf numFmtId="0" fontId="2" fillId="0" borderId="44" xfId="54" applyFont="1" applyFill="1" applyBorder="1" applyAlignment="1">
      <alignment horizontal="center" vertical="center"/>
    </xf>
    <xf numFmtId="0" fontId="2" fillId="0" borderId="46" xfId="54" applyFont="1" applyFill="1" applyBorder="1" applyAlignment="1">
      <alignment horizontal="center" vertical="center"/>
    </xf>
    <xf numFmtId="0" fontId="7" fillId="0" borderId="50" xfId="54" applyFont="1" applyFill="1" applyBorder="1" applyAlignment="1">
      <alignment horizontal="center" vertical="center"/>
    </xf>
    <xf numFmtId="0" fontId="9" fillId="0" borderId="0" xfId="54" applyFont="1" applyFill="1" applyBorder="1" applyAlignment="1">
      <alignment horizontal="center" vertical="center"/>
    </xf>
    <xf numFmtId="0" fontId="9" fillId="0" borderId="0" xfId="54" applyFont="1" applyFill="1" applyBorder="1" applyAlignment="1">
      <alignment horizontal="left" vertical="center"/>
    </xf>
    <xf numFmtId="4" fontId="92" fillId="0" borderId="0" xfId="0" applyNumberFormat="1" applyFont="1" applyBorder="1" applyAlignment="1">
      <alignment vertical="center"/>
    </xf>
    <xf numFmtId="0" fontId="21" fillId="0" borderId="57" xfId="54" applyFont="1" applyBorder="1" applyAlignment="1">
      <alignment horizontal="center" vertical="center"/>
    </xf>
    <xf numFmtId="0" fontId="22" fillId="0" borderId="10" xfId="54" applyFont="1" applyFill="1" applyBorder="1" applyAlignment="1">
      <alignment horizontal="center" vertical="center"/>
    </xf>
    <xf numFmtId="0" fontId="22" fillId="0" borderId="28" xfId="54" applyFont="1" applyFill="1" applyBorder="1" applyAlignment="1">
      <alignment horizontal="center" vertical="center"/>
    </xf>
    <xf numFmtId="0" fontId="22" fillId="0" borderId="19" xfId="54" applyFont="1" applyFill="1" applyBorder="1" applyAlignment="1">
      <alignment horizontal="center" vertical="center"/>
    </xf>
    <xf numFmtId="4" fontId="88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" fontId="86" fillId="0" borderId="35" xfId="0" applyNumberFormat="1" applyFont="1" applyFill="1" applyBorder="1" applyAlignment="1">
      <alignment vertical="center"/>
    </xf>
    <xf numFmtId="0" fontId="2" fillId="0" borderId="60" xfId="54" applyFont="1" applyBorder="1" applyAlignment="1">
      <alignment horizontal="center" vertical="center"/>
    </xf>
    <xf numFmtId="0" fontId="2" fillId="0" borderId="16" xfId="54" applyFont="1" applyFill="1" applyBorder="1" applyAlignment="1">
      <alignment vertical="center"/>
    </xf>
    <xf numFmtId="0" fontId="2" fillId="0" borderId="47" xfId="54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3" fillId="0" borderId="0" xfId="0" applyFont="1" applyFill="1" applyBorder="1" applyAlignment="1">
      <alignment vertical="center"/>
    </xf>
    <xf numFmtId="4" fontId="93" fillId="0" borderId="0" xfId="0" applyNumberFormat="1" applyFont="1" applyFill="1" applyBorder="1" applyAlignment="1">
      <alignment vertical="center"/>
    </xf>
    <xf numFmtId="0" fontId="92" fillId="0" borderId="0" xfId="0" applyFont="1" applyFill="1" applyBorder="1" applyAlignment="1">
      <alignment horizontal="center" vertical="center"/>
    </xf>
    <xf numFmtId="0" fontId="92" fillId="0" borderId="0" xfId="0" applyFont="1" applyFill="1" applyBorder="1" applyAlignment="1">
      <alignment vertical="center"/>
    </xf>
    <xf numFmtId="4" fontId="92" fillId="0" borderId="0" xfId="0" applyNumberFormat="1" applyFont="1" applyFill="1" applyBorder="1" applyAlignment="1">
      <alignment vertical="center"/>
    </xf>
    <xf numFmtId="0" fontId="2" fillId="0" borderId="52" xfId="54" applyFont="1" applyBorder="1" applyAlignment="1">
      <alignment horizontal="center" vertical="center"/>
    </xf>
    <xf numFmtId="0" fontId="2" fillId="0" borderId="83" xfId="54" applyFont="1" applyBorder="1" applyAlignment="1">
      <alignment horizontal="center" vertical="center"/>
    </xf>
    <xf numFmtId="0" fontId="2" fillId="0" borderId="36" xfId="54" applyFont="1" applyBorder="1" applyAlignment="1">
      <alignment horizontal="left" vertical="center"/>
    </xf>
    <xf numFmtId="0" fontId="23" fillId="0" borderId="0" xfId="54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15" fillId="0" borderId="0" xfId="54" applyFont="1" applyAlignment="1">
      <alignment horizontal="right" indent="1"/>
    </xf>
    <xf numFmtId="4" fontId="7" fillId="0" borderId="11" xfId="54" applyNumberFormat="1" applyFont="1" applyFill="1" applyBorder="1" applyAlignment="1">
      <alignment horizontal="right" vertical="center" indent="1"/>
    </xf>
    <xf numFmtId="4" fontId="2" fillId="0" borderId="38" xfId="54" applyNumberFormat="1" applyFont="1" applyFill="1" applyBorder="1" applyAlignment="1">
      <alignment horizontal="right" vertical="center" indent="1"/>
    </xf>
    <xf numFmtId="4" fontId="2" fillId="0" borderId="37" xfId="54" applyNumberFormat="1" applyFont="1" applyFill="1" applyBorder="1" applyAlignment="1">
      <alignment horizontal="right" vertical="center" indent="1"/>
    </xf>
    <xf numFmtId="4" fontId="2" fillId="0" borderId="42" xfId="54" applyNumberFormat="1" applyFont="1" applyFill="1" applyBorder="1" applyAlignment="1">
      <alignment horizontal="right" vertical="center" indent="1"/>
    </xf>
    <xf numFmtId="4" fontId="2" fillId="0" borderId="39" xfId="54" applyNumberFormat="1" applyFont="1" applyFill="1" applyBorder="1" applyAlignment="1">
      <alignment horizontal="right" vertical="center" indent="1"/>
    </xf>
    <xf numFmtId="4" fontId="2" fillId="0" borderId="41" xfId="54" applyNumberFormat="1" applyFont="1" applyFill="1" applyBorder="1" applyAlignment="1">
      <alignment horizontal="right" vertical="center" indent="1"/>
    </xf>
    <xf numFmtId="4" fontId="15" fillId="0" borderId="0" xfId="54" applyNumberFormat="1" applyFont="1" applyFill="1" applyBorder="1" applyAlignment="1">
      <alignment horizontal="right" vertical="center" indent="1"/>
    </xf>
    <xf numFmtId="4" fontId="2" fillId="0" borderId="43" xfId="54" applyNumberFormat="1" applyFont="1" applyFill="1" applyBorder="1" applyAlignment="1">
      <alignment horizontal="right" vertical="center" indent="1"/>
    </xf>
    <xf numFmtId="0" fontId="0" fillId="0" borderId="0" xfId="0" applyFill="1" applyAlignment="1">
      <alignment horizontal="right" vertical="center" indent="1"/>
    </xf>
    <xf numFmtId="0" fontId="0" fillId="0" borderId="0" xfId="0" applyFill="1" applyBorder="1" applyAlignment="1">
      <alignment horizontal="right" vertical="center" indent="1"/>
    </xf>
    <xf numFmtId="0" fontId="0" fillId="0" borderId="0" xfId="0" applyAlignment="1">
      <alignment horizontal="right" indent="1"/>
    </xf>
    <xf numFmtId="0" fontId="21" fillId="0" borderId="0" xfId="54" applyFont="1" applyAlignment="1">
      <alignment horizontal="right" vertical="center"/>
    </xf>
    <xf numFmtId="4" fontId="44" fillId="0" borderId="0" xfId="50" applyNumberFormat="1" applyFont="1"/>
    <xf numFmtId="4" fontId="3" fillId="0" borderId="14" xfId="50" applyNumberFormat="1" applyFont="1" applyBorder="1" applyAlignment="1">
      <alignment horizontal="center" vertical="center" wrapText="1"/>
    </xf>
    <xf numFmtId="0" fontId="8" fillId="0" borderId="0" xfId="50" applyFont="1"/>
    <xf numFmtId="4" fontId="8" fillId="0" borderId="0" xfId="50" applyNumberFormat="1" applyFont="1"/>
    <xf numFmtId="4" fontId="8" fillId="0" borderId="14" xfId="50" applyNumberFormat="1" applyFont="1" applyBorder="1" applyAlignment="1">
      <alignment horizontal="right" vertical="center"/>
    </xf>
    <xf numFmtId="0" fontId="7" fillId="53" borderId="14" xfId="50" applyFont="1" applyFill="1" applyBorder="1" applyAlignment="1">
      <alignment horizontal="left" vertical="center" wrapText="1"/>
    </xf>
    <xf numFmtId="4" fontId="7" fillId="53" borderId="14" xfId="50" applyNumberFormat="1" applyFont="1" applyFill="1" applyBorder="1" applyAlignment="1">
      <alignment vertical="center" wrapText="1"/>
    </xf>
    <xf numFmtId="0" fontId="9" fillId="0" borderId="35" xfId="54" applyFont="1" applyFill="1" applyBorder="1" applyAlignment="1">
      <alignment horizontal="left"/>
    </xf>
    <xf numFmtId="0" fontId="9" fillId="0" borderId="35" xfId="54" applyFont="1" applyFill="1" applyBorder="1" applyAlignment="1">
      <alignment horizontal="center"/>
    </xf>
    <xf numFmtId="49" fontId="20" fillId="0" borderId="0" xfId="54" applyNumberFormat="1" applyFont="1" applyAlignment="1">
      <alignment horizontal="right" vertical="center"/>
    </xf>
    <xf numFmtId="0" fontId="16" fillId="0" borderId="0" xfId="54" applyFont="1" applyFill="1" applyAlignment="1">
      <alignment horizontal="center" vertical="center"/>
    </xf>
    <xf numFmtId="0" fontId="21" fillId="0" borderId="0" xfId="54" applyFont="1" applyFill="1" applyAlignment="1">
      <alignment horizontal="center" vertical="center"/>
    </xf>
    <xf numFmtId="0" fontId="22" fillId="0" borderId="11" xfId="54" applyFont="1" applyFill="1" applyBorder="1" applyAlignment="1">
      <alignment horizontal="center" vertical="center"/>
    </xf>
    <xf numFmtId="0" fontId="20" fillId="0" borderId="50" xfId="54" applyFont="1" applyFill="1" applyBorder="1" applyAlignment="1">
      <alignment horizontal="center" vertical="center"/>
    </xf>
    <xf numFmtId="0" fontId="15" fillId="0" borderId="35" xfId="54" applyFont="1" applyFill="1" applyBorder="1" applyAlignment="1">
      <alignment horizontal="center" vertical="center"/>
    </xf>
    <xf numFmtId="0" fontId="15" fillId="0" borderId="45" xfId="54" applyFont="1" applyFill="1" applyBorder="1" applyAlignment="1">
      <alignment horizontal="left" vertical="center"/>
    </xf>
    <xf numFmtId="0" fontId="15" fillId="0" borderId="59" xfId="54" applyFont="1" applyFill="1" applyBorder="1" applyAlignment="1">
      <alignment horizontal="center" vertical="center"/>
    </xf>
    <xf numFmtId="0" fontId="15" fillId="0" borderId="35" xfId="54" applyFont="1" applyFill="1" applyBorder="1" applyAlignment="1">
      <alignment horizontal="left" vertical="center"/>
    </xf>
    <xf numFmtId="0" fontId="9" fillId="0" borderId="69" xfId="54" applyFont="1" applyFill="1" applyBorder="1" applyAlignment="1">
      <alignment horizontal="left" vertical="center"/>
    </xf>
    <xf numFmtId="0" fontId="9" fillId="0" borderId="63" xfId="54" applyFont="1" applyFill="1" applyBorder="1" applyAlignment="1">
      <alignment horizontal="left" vertical="center"/>
    </xf>
    <xf numFmtId="0" fontId="9" fillId="0" borderId="35" xfId="54" applyFont="1" applyFill="1" applyBorder="1" applyAlignment="1">
      <alignment horizontal="center" vertical="center"/>
    </xf>
    <xf numFmtId="0" fontId="9" fillId="0" borderId="35" xfId="54" applyFont="1" applyFill="1" applyBorder="1" applyAlignment="1">
      <alignment horizontal="left" vertical="center"/>
    </xf>
    <xf numFmtId="0" fontId="9" fillId="0" borderId="67" xfId="54" applyFont="1" applyFill="1" applyBorder="1" applyAlignment="1">
      <alignment horizontal="left" vertical="center"/>
    </xf>
    <xf numFmtId="0" fontId="2" fillId="0" borderId="26" xfId="54" applyFont="1" applyFill="1" applyBorder="1" applyAlignment="1">
      <alignment vertical="center"/>
    </xf>
    <xf numFmtId="0" fontId="2" fillId="0" borderId="27" xfId="54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65" xfId="54" applyFont="1" applyBorder="1" applyAlignment="1">
      <alignment vertical="center"/>
    </xf>
    <xf numFmtId="0" fontId="2" fillId="0" borderId="85" xfId="54" applyFont="1" applyBorder="1" applyAlignment="1">
      <alignment vertical="center"/>
    </xf>
    <xf numFmtId="0" fontId="2" fillId="0" borderId="47" xfId="54" applyFont="1" applyBorder="1" applyAlignment="1">
      <alignment vertical="center"/>
    </xf>
    <xf numFmtId="0" fontId="2" fillId="0" borderId="67" xfId="54" applyFont="1" applyBorder="1" applyAlignment="1">
      <alignment vertical="center"/>
    </xf>
    <xf numFmtId="0" fontId="14" fillId="0" borderId="35" xfId="54" applyFill="1" applyBorder="1"/>
    <xf numFmtId="0" fontId="0" fillId="0" borderId="35" xfId="0" applyBorder="1" applyAlignment="1">
      <alignment vertical="center"/>
    </xf>
    <xf numFmtId="0" fontId="2" fillId="0" borderId="85" xfId="54" applyFont="1" applyBorder="1" applyAlignment="1">
      <alignment horizontal="left" vertical="center"/>
    </xf>
    <xf numFmtId="4" fontId="88" fillId="0" borderId="11" xfId="0" applyNumberFormat="1" applyFont="1" applyFill="1" applyBorder="1" applyAlignment="1">
      <alignment horizontal="right" vertical="center" indent="1"/>
    </xf>
    <xf numFmtId="4" fontId="7" fillId="53" borderId="11" xfId="54" applyNumberFormat="1" applyFont="1" applyFill="1" applyBorder="1" applyAlignment="1">
      <alignment horizontal="right" vertical="center" indent="1"/>
    </xf>
    <xf numFmtId="4" fontId="7" fillId="0" borderId="11" xfId="0" applyNumberFormat="1" applyFont="1" applyFill="1" applyBorder="1" applyAlignment="1">
      <alignment horizontal="right" vertical="center" indent="1"/>
    </xf>
    <xf numFmtId="4" fontId="2" fillId="0" borderId="38" xfId="0" applyNumberFormat="1" applyFont="1" applyFill="1" applyBorder="1" applyAlignment="1">
      <alignment horizontal="right" vertical="center" indent="1"/>
    </xf>
    <xf numFmtId="4" fontId="2" fillId="0" borderId="37" xfId="0" applyNumberFormat="1" applyFont="1" applyFill="1" applyBorder="1" applyAlignment="1">
      <alignment horizontal="right" vertical="center" indent="1"/>
    </xf>
    <xf numFmtId="4" fontId="2" fillId="0" borderId="39" xfId="0" applyNumberFormat="1" applyFont="1" applyFill="1" applyBorder="1" applyAlignment="1">
      <alignment horizontal="right" vertical="center" indent="1"/>
    </xf>
    <xf numFmtId="4" fontId="3" fillId="0" borderId="11" xfId="0" applyNumberFormat="1" applyFont="1" applyFill="1" applyBorder="1" applyAlignment="1">
      <alignment horizontal="right" vertical="center" indent="1"/>
    </xf>
    <xf numFmtId="4" fontId="86" fillId="0" borderId="38" xfId="0" applyNumberFormat="1" applyFont="1" applyBorder="1" applyAlignment="1">
      <alignment horizontal="right" vertical="center" indent="1"/>
    </xf>
    <xf numFmtId="0" fontId="2" fillId="0" borderId="54" xfId="54" applyFont="1" applyBorder="1" applyAlignment="1">
      <alignment horizontal="center" vertical="center"/>
    </xf>
    <xf numFmtId="4" fontId="86" fillId="0" borderId="39" xfId="0" applyNumberFormat="1" applyFont="1" applyBorder="1" applyAlignment="1">
      <alignment horizontal="right" vertical="center" indent="1"/>
    </xf>
    <xf numFmtId="4" fontId="86" fillId="0" borderId="37" xfId="0" applyNumberFormat="1" applyFont="1" applyBorder="1" applyAlignment="1">
      <alignment horizontal="right" vertical="center" indent="1"/>
    </xf>
    <xf numFmtId="4" fontId="86" fillId="0" borderId="42" xfId="0" applyNumberFormat="1" applyFont="1" applyBorder="1" applyAlignment="1">
      <alignment horizontal="right" vertical="center" indent="1"/>
    </xf>
    <xf numFmtId="4" fontId="86" fillId="0" borderId="42" xfId="0" applyNumberFormat="1" applyFont="1" applyFill="1" applyBorder="1" applyAlignment="1">
      <alignment horizontal="right" vertical="center" indent="1"/>
    </xf>
    <xf numFmtId="4" fontId="88" fillId="0" borderId="19" xfId="0" applyNumberFormat="1" applyFont="1" applyFill="1" applyBorder="1" applyAlignment="1">
      <alignment horizontal="right" vertical="center" indent="1"/>
    </xf>
    <xf numFmtId="4" fontId="86" fillId="0" borderId="19" xfId="0" applyNumberFormat="1" applyFont="1" applyFill="1" applyBorder="1" applyAlignment="1">
      <alignment horizontal="right" vertical="center" indent="1"/>
    </xf>
    <xf numFmtId="0" fontId="9" fillId="0" borderId="69" xfId="54" applyFont="1" applyFill="1" applyBorder="1" applyAlignment="1">
      <alignment horizontal="center" vertical="center"/>
    </xf>
    <xf numFmtId="4" fontId="58" fillId="0" borderId="15" xfId="44" applyNumberFormat="1" applyFont="1" applyBorder="1" applyAlignment="1">
      <alignment vertical="center"/>
    </xf>
    <xf numFmtId="170" fontId="7" fillId="0" borderId="34" xfId="40" applyNumberFormat="1" applyFont="1" applyBorder="1" applyAlignment="1">
      <alignment horizontal="right" vertical="center"/>
    </xf>
    <xf numFmtId="170" fontId="7" fillId="0" borderId="38" xfId="53" applyNumberFormat="1" applyFont="1" applyBorder="1" applyAlignment="1">
      <alignment horizontal="right" vertical="center"/>
    </xf>
    <xf numFmtId="170" fontId="7" fillId="0" borderId="11" xfId="53" applyNumberFormat="1" applyFont="1" applyBorder="1" applyAlignment="1">
      <alignment horizontal="right" vertical="center"/>
    </xf>
    <xf numFmtId="170" fontId="94" fillId="0" borderId="39" xfId="53" applyNumberFormat="1" applyFont="1" applyBorder="1" applyAlignment="1">
      <alignment horizontal="right" vertical="center"/>
    </xf>
    <xf numFmtId="170" fontId="3" fillId="0" borderId="11" xfId="53" applyNumberFormat="1" applyFont="1" applyBorder="1" applyAlignment="1">
      <alignment horizontal="right" vertical="center"/>
    </xf>
    <xf numFmtId="0" fontId="3" fillId="0" borderId="51" xfId="40" applyFont="1" applyFill="1" applyBorder="1" applyAlignment="1">
      <alignment vertical="center"/>
    </xf>
    <xf numFmtId="49" fontId="3" fillId="0" borderId="51" xfId="40" applyNumberFormat="1" applyFont="1" applyFill="1" applyBorder="1" applyAlignment="1">
      <alignment horizontal="center" vertical="center"/>
    </xf>
    <xf numFmtId="4" fontId="3" fillId="0" borderId="51" xfId="40" applyNumberFormat="1" applyFont="1" applyFill="1" applyBorder="1" applyAlignment="1">
      <alignment vertical="center"/>
    </xf>
    <xf numFmtId="4" fontId="3" fillId="0" borderId="59" xfId="40" applyNumberFormat="1" applyFont="1" applyFill="1" applyBorder="1" applyAlignment="1">
      <alignment vertical="center"/>
    </xf>
    <xf numFmtId="4" fontId="3" fillId="0" borderId="33" xfId="40" applyNumberFormat="1" applyFont="1" applyFill="1" applyBorder="1" applyAlignment="1">
      <alignment vertical="center"/>
    </xf>
    <xf numFmtId="10" fontId="3" fillId="0" borderId="34" xfId="40" applyNumberFormat="1" applyFont="1" applyFill="1" applyBorder="1" applyAlignment="1">
      <alignment vertical="center"/>
    </xf>
    <xf numFmtId="49" fontId="8" fillId="0" borderId="46" xfId="40" applyNumberFormat="1" applyFont="1" applyFill="1" applyBorder="1" applyAlignment="1">
      <alignment horizontal="center" vertical="center"/>
    </xf>
    <xf numFmtId="4" fontId="8" fillId="0" borderId="52" xfId="40" applyNumberFormat="1" applyFont="1" applyFill="1" applyBorder="1" applyAlignment="1">
      <alignment vertical="center"/>
    </xf>
    <xf numFmtId="4" fontId="8" fillId="0" borderId="14" xfId="40" applyNumberFormat="1" applyFont="1" applyFill="1" applyBorder="1" applyAlignment="1">
      <alignment vertical="center"/>
    </xf>
    <xf numFmtId="10" fontId="8" fillId="0" borderId="39" xfId="40" applyNumberFormat="1" applyFont="1" applyFill="1" applyBorder="1" applyAlignment="1">
      <alignment vertical="center"/>
    </xf>
    <xf numFmtId="0" fontId="8" fillId="0" borderId="56" xfId="40" applyFont="1" applyFill="1" applyBorder="1" applyAlignment="1">
      <alignment vertical="center" wrapText="1"/>
    </xf>
    <xf numFmtId="4" fontId="8" fillId="0" borderId="60" xfId="4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 wrapText="1"/>
    </xf>
    <xf numFmtId="49" fontId="2" fillId="0" borderId="44" xfId="0" applyNumberFormat="1" applyFont="1" applyFill="1" applyBorder="1" applyAlignment="1">
      <alignment horizontal="right" vertical="center"/>
    </xf>
    <xf numFmtId="49" fontId="2" fillId="0" borderId="45" xfId="0" applyNumberFormat="1" applyFont="1" applyFill="1" applyBorder="1" applyAlignment="1">
      <alignment horizontal="center" vertical="center"/>
    </xf>
    <xf numFmtId="49" fontId="2" fillId="0" borderId="6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/>
    </xf>
    <xf numFmtId="14" fontId="2" fillId="0" borderId="15" xfId="0" applyNumberFormat="1" applyFont="1" applyFill="1" applyBorder="1" applyAlignment="1">
      <alignment horizontal="right" vertical="center"/>
    </xf>
    <xf numFmtId="49" fontId="2" fillId="0" borderId="84" xfId="0" applyNumberFormat="1" applyFont="1" applyFill="1" applyBorder="1" applyAlignment="1">
      <alignment horizontal="center" vertical="center" wrapText="1"/>
    </xf>
    <xf numFmtId="49" fontId="2" fillId="0" borderId="76" xfId="0" applyNumberFormat="1" applyFont="1" applyFill="1" applyBorder="1" applyAlignment="1">
      <alignment horizontal="right" vertical="center" wrapText="1"/>
    </xf>
    <xf numFmtId="0" fontId="2" fillId="0" borderId="7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vertical="center" wrapText="1"/>
    </xf>
    <xf numFmtId="4" fontId="5" fillId="0" borderId="0" xfId="54" applyNumberFormat="1" applyFont="1"/>
    <xf numFmtId="0" fontId="2" fillId="57" borderId="60" xfId="43" applyFont="1" applyFill="1" applyBorder="1" applyAlignment="1">
      <alignment horizontal="center"/>
    </xf>
    <xf numFmtId="0" fontId="2" fillId="57" borderId="14" xfId="43" applyFont="1" applyFill="1" applyBorder="1" applyAlignment="1">
      <alignment horizontal="center"/>
    </xf>
    <xf numFmtId="4" fontId="2" fillId="57" borderId="14" xfId="43" applyNumberFormat="1" applyFont="1" applyFill="1" applyBorder="1" applyAlignment="1">
      <alignment horizontal="right"/>
    </xf>
    <xf numFmtId="49" fontId="2" fillId="0" borderId="13" xfId="43" applyNumberFormat="1" applyFont="1" applyFill="1" applyBorder="1" applyAlignment="1">
      <alignment horizontal="center"/>
    </xf>
    <xf numFmtId="0" fontId="2" fillId="57" borderId="16" xfId="43" applyFont="1" applyFill="1" applyBorder="1" applyAlignment="1">
      <alignment horizontal="left"/>
    </xf>
    <xf numFmtId="0" fontId="2" fillId="57" borderId="35" xfId="43" applyFont="1" applyFill="1" applyBorder="1" applyAlignment="1">
      <alignment horizontal="center"/>
    </xf>
    <xf numFmtId="0" fontId="2" fillId="57" borderId="62" xfId="43" applyFont="1" applyFill="1" applyBorder="1" applyAlignment="1">
      <alignment horizontal="left"/>
    </xf>
    <xf numFmtId="4" fontId="2" fillId="57" borderId="15" xfId="43" applyNumberFormat="1" applyFont="1" applyFill="1" applyBorder="1" applyAlignment="1">
      <alignment horizontal="right"/>
    </xf>
    <xf numFmtId="49" fontId="2" fillId="57" borderId="31" xfId="43" applyNumberFormat="1" applyFont="1" applyFill="1" applyBorder="1" applyAlignment="1">
      <alignment horizontal="center"/>
    </xf>
    <xf numFmtId="0" fontId="2" fillId="57" borderId="70" xfId="43" applyFont="1" applyFill="1" applyBorder="1"/>
    <xf numFmtId="0" fontId="47" fillId="0" borderId="58" xfId="0" applyFont="1" applyFill="1" applyBorder="1" applyAlignment="1">
      <alignment horizontal="center" wrapText="1"/>
    </xf>
    <xf numFmtId="4" fontId="3" fillId="53" borderId="50" xfId="0" applyNumberFormat="1" applyFont="1" applyFill="1" applyBorder="1"/>
    <xf numFmtId="4" fontId="3" fillId="53" borderId="10" xfId="0" applyNumberFormat="1" applyFont="1" applyFill="1" applyBorder="1"/>
    <xf numFmtId="4" fontId="3" fillId="54" borderId="10" xfId="0" applyNumberFormat="1" applyFont="1" applyFill="1" applyBorder="1"/>
    <xf numFmtId="0" fontId="5" fillId="0" borderId="0" xfId="43" applyFont="1"/>
    <xf numFmtId="4" fontId="75" fillId="0" borderId="0" xfId="43" applyNumberFormat="1" applyFont="1" applyFill="1" applyBorder="1" applyAlignment="1">
      <alignment vertical="center"/>
    </xf>
    <xf numFmtId="4" fontId="3" fillId="0" borderId="0" xfId="43" applyNumberFormat="1" applyFont="1" applyAlignment="1"/>
    <xf numFmtId="4" fontId="95" fillId="0" borderId="0" xfId="43" applyNumberFormat="1" applyFont="1" applyFill="1" applyAlignment="1"/>
    <xf numFmtId="4" fontId="2" fillId="0" borderId="0" xfId="43" applyNumberFormat="1" applyFont="1" applyFill="1" applyAlignment="1"/>
    <xf numFmtId="49" fontId="60" fillId="0" borderId="0" xfId="43" applyNumberFormat="1" applyFont="1" applyFill="1" applyAlignment="1">
      <alignment horizontal="right"/>
    </xf>
    <xf numFmtId="165" fontId="2" fillId="0" borderId="14" xfId="43" applyNumberFormat="1" applyFont="1" applyBorder="1" applyAlignment="1">
      <alignment vertical="center" wrapText="1"/>
    </xf>
    <xf numFmtId="165" fontId="2" fillId="0" borderId="15" xfId="43" applyNumberFormat="1" applyFont="1" applyBorder="1" applyAlignment="1">
      <alignment vertical="center" wrapText="1"/>
    </xf>
    <xf numFmtId="0" fontId="2" fillId="0" borderId="0" xfId="43" applyFont="1" applyBorder="1"/>
    <xf numFmtId="0" fontId="2" fillId="0" borderId="0" xfId="43" applyFont="1" applyFill="1"/>
    <xf numFmtId="170" fontId="94" fillId="0" borderId="37" xfId="53" applyNumberFormat="1" applyFont="1" applyBorder="1" applyAlignment="1">
      <alignment horizontal="right" vertical="center"/>
    </xf>
    <xf numFmtId="170" fontId="45" fillId="18" borderId="11" xfId="53" applyNumberFormat="1" applyFont="1" applyFill="1" applyBorder="1" applyAlignment="1">
      <alignment horizontal="right" vertical="center" wrapText="1"/>
    </xf>
    <xf numFmtId="2" fontId="8" fillId="17" borderId="66" xfId="49" applyNumberFormat="1" applyFont="1" applyFill="1" applyBorder="1" applyAlignment="1">
      <alignment vertical="center" wrapText="1"/>
    </xf>
    <xf numFmtId="0" fontId="91" fillId="0" borderId="0" xfId="40" applyFont="1" applyAlignment="1">
      <alignment horizontal="left" vertical="center"/>
    </xf>
    <xf numFmtId="0" fontId="9" fillId="0" borderId="0" xfId="51" applyFont="1" applyBorder="1" applyAlignment="1">
      <alignment horizontal="left" vertical="center"/>
    </xf>
    <xf numFmtId="4" fontId="15" fillId="0" borderId="0" xfId="54" applyNumberFormat="1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168" fontId="2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0" fillId="0" borderId="0" xfId="0" applyNumberFormat="1" applyBorder="1" applyAlignment="1">
      <alignment vertical="center"/>
    </xf>
    <xf numFmtId="4" fontId="86" fillId="0" borderId="38" xfId="0" applyNumberFormat="1" applyFont="1" applyFill="1" applyBorder="1" applyAlignment="1">
      <alignment horizontal="right" vertical="center" indent="1"/>
    </xf>
    <xf numFmtId="0" fontId="9" fillId="0" borderId="27" xfId="52" applyFont="1" applyBorder="1" applyAlignment="1">
      <alignment horizontal="left" vertical="center"/>
    </xf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86" xfId="0" applyFont="1" applyFill="1" applyBorder="1" applyAlignment="1">
      <alignment horizontal="left" vertical="center"/>
    </xf>
    <xf numFmtId="0" fontId="2" fillId="0" borderId="71" xfId="0" applyFont="1" applyFill="1" applyBorder="1" applyAlignment="1">
      <alignment horizontal="left" vertical="center"/>
    </xf>
    <xf numFmtId="0" fontId="9" fillId="0" borderId="27" xfId="52" applyFont="1" applyBorder="1" applyAlignment="1">
      <alignment horizontal="center" vertical="center"/>
    </xf>
    <xf numFmtId="0" fontId="87" fillId="0" borderId="0" xfId="41" applyFont="1" applyAlignment="1">
      <alignment vertical="center"/>
    </xf>
    <xf numFmtId="0" fontId="85" fillId="0" borderId="0" xfId="0" applyFont="1" applyAlignment="1">
      <alignment horizontal="left" vertical="center" wrapText="1"/>
    </xf>
    <xf numFmtId="0" fontId="10" fillId="0" borderId="0" xfId="43" applyFont="1" applyBorder="1" applyAlignment="1">
      <alignment horizontal="left" vertical="center"/>
    </xf>
    <xf numFmtId="4" fontId="87" fillId="0" borderId="0" xfId="0" applyNumberFormat="1" applyFont="1" applyAlignment="1">
      <alignment horizontal="right" vertical="center"/>
    </xf>
    <xf numFmtId="4" fontId="10" fillId="0" borderId="0" xfId="43" applyNumberFormat="1" applyFont="1" applyBorder="1" applyAlignment="1">
      <alignment horizontal="left" vertical="center" wrapText="1"/>
    </xf>
    <xf numFmtId="0" fontId="100" fillId="59" borderId="14" xfId="0" applyFont="1" applyFill="1" applyBorder="1" applyAlignment="1">
      <alignment horizontal="center" vertical="center"/>
    </xf>
    <xf numFmtId="0" fontId="100" fillId="59" borderId="14" xfId="0" applyFont="1" applyFill="1" applyBorder="1" applyAlignment="1">
      <alignment horizontal="center" vertical="center" wrapText="1"/>
    </xf>
    <xf numFmtId="4" fontId="101" fillId="60" borderId="14" xfId="0" applyNumberFormat="1" applyFont="1" applyFill="1" applyBorder="1" applyAlignment="1">
      <alignment horizontal="right" vertical="center"/>
    </xf>
    <xf numFmtId="0" fontId="101" fillId="60" borderId="14" xfId="0" applyFont="1" applyFill="1" applyBorder="1" applyAlignment="1">
      <alignment horizontal="left" vertical="center" wrapText="1"/>
    </xf>
    <xf numFmtId="4" fontId="86" fillId="0" borderId="14" xfId="0" applyNumberFormat="1" applyFont="1" applyFill="1" applyBorder="1" applyAlignment="1">
      <alignment vertical="center"/>
    </xf>
    <xf numFmtId="0" fontId="86" fillId="0" borderId="0" xfId="0" applyFont="1" applyAlignment="1">
      <alignment vertical="center"/>
    </xf>
    <xf numFmtId="4" fontId="86" fillId="0" borderId="14" xfId="0" applyNumberFormat="1" applyFont="1" applyBorder="1" applyAlignment="1">
      <alignment vertical="center"/>
    </xf>
    <xf numFmtId="4" fontId="86" fillId="0" borderId="14" xfId="0" applyNumberFormat="1" applyFont="1" applyBorder="1" applyAlignment="1">
      <alignment horizontal="right" vertical="center"/>
    </xf>
    <xf numFmtId="0" fontId="103" fillId="61" borderId="14" xfId="0" applyFont="1" applyFill="1" applyBorder="1" applyAlignment="1">
      <alignment horizontal="left" vertical="center" wrapText="1"/>
    </xf>
    <xf numFmtId="4" fontId="103" fillId="61" borderId="14" xfId="0" applyNumberFormat="1" applyFont="1" applyFill="1" applyBorder="1" applyAlignment="1">
      <alignment horizontal="right" vertical="center"/>
    </xf>
    <xf numFmtId="49" fontId="103" fillId="61" borderId="14" xfId="0" applyNumberFormat="1" applyFont="1" applyFill="1" applyBorder="1" applyAlignment="1">
      <alignment horizontal="left" vertical="center"/>
    </xf>
    <xf numFmtId="4" fontId="0" fillId="0" borderId="0" xfId="0" applyNumberFormat="1" applyAlignment="1">
      <alignment horizontal="right" vertical="center"/>
    </xf>
    <xf numFmtId="0" fontId="104" fillId="0" borderId="0" xfId="0" applyFont="1" applyAlignment="1">
      <alignment horizontal="center" vertical="center"/>
    </xf>
    <xf numFmtId="4" fontId="100" fillId="59" borderId="14" xfId="0" applyNumberFormat="1" applyFont="1" applyFill="1" applyBorder="1" applyAlignment="1">
      <alignment horizontal="center" vertical="center" wrapText="1"/>
    </xf>
    <xf numFmtId="0" fontId="86" fillId="0" borderId="0" xfId="0" applyFont="1" applyAlignment="1">
      <alignment horizontal="center" vertical="center"/>
    </xf>
    <xf numFmtId="4" fontId="86" fillId="0" borderId="0" xfId="0" applyNumberFormat="1" applyFont="1" applyAlignment="1">
      <alignment horizontal="right"/>
    </xf>
    <xf numFmtId="0" fontId="2" fillId="0" borderId="17" xfId="54" applyFont="1" applyBorder="1" applyAlignment="1">
      <alignment horizontal="left" vertical="center"/>
    </xf>
    <xf numFmtId="4" fontId="7" fillId="0" borderId="41" xfId="54" applyNumberFormat="1" applyFont="1" applyFill="1" applyBorder="1" applyAlignment="1">
      <alignment horizontal="right" vertical="center" indent="1"/>
    </xf>
    <xf numFmtId="4" fontId="86" fillId="0" borderId="15" xfId="0" applyNumberFormat="1" applyFont="1" applyFill="1" applyBorder="1" applyAlignment="1">
      <alignment vertical="center"/>
    </xf>
    <xf numFmtId="0" fontId="2" fillId="0" borderId="58" xfId="54" applyFont="1" applyFill="1" applyBorder="1" applyAlignment="1">
      <alignment horizontal="center" vertical="center"/>
    </xf>
    <xf numFmtId="4" fontId="86" fillId="0" borderId="33" xfId="0" applyNumberFormat="1" applyFont="1" applyFill="1" applyBorder="1" applyAlignment="1">
      <alignment vertical="center"/>
    </xf>
    <xf numFmtId="4" fontId="2" fillId="0" borderId="34" xfId="54" applyNumberFormat="1" applyFont="1" applyFill="1" applyBorder="1" applyAlignment="1">
      <alignment horizontal="right" vertical="center" indent="1"/>
    </xf>
    <xf numFmtId="0" fontId="2" fillId="0" borderId="83" xfId="54" applyFont="1" applyFill="1" applyBorder="1" applyAlignment="1">
      <alignment horizontal="center" vertical="center"/>
    </xf>
    <xf numFmtId="4" fontId="86" fillId="0" borderId="17" xfId="0" applyNumberFormat="1" applyFont="1" applyFill="1" applyBorder="1" applyAlignment="1">
      <alignment vertical="center"/>
    </xf>
    <xf numFmtId="4" fontId="86" fillId="0" borderId="71" xfId="0" applyNumberFormat="1" applyFont="1" applyFill="1" applyBorder="1" applyAlignment="1">
      <alignment vertical="center"/>
    </xf>
    <xf numFmtId="4" fontId="86" fillId="0" borderId="27" xfId="0" applyNumberFormat="1" applyFont="1" applyFill="1" applyBorder="1" applyAlignment="1">
      <alignment vertical="center"/>
    </xf>
    <xf numFmtId="0" fontId="2" fillId="0" borderId="26" xfId="54" applyFont="1" applyFill="1" applyBorder="1" applyAlignment="1">
      <alignment horizontal="center" vertical="center"/>
    </xf>
    <xf numFmtId="4" fontId="86" fillId="0" borderId="36" xfId="0" applyNumberFormat="1" applyFont="1" applyFill="1" applyBorder="1" applyAlignment="1">
      <alignment vertical="center"/>
    </xf>
    <xf numFmtId="0" fontId="2" fillId="0" borderId="48" xfId="54" applyFont="1" applyFill="1" applyBorder="1" applyAlignment="1">
      <alignment horizontal="center" vertical="center"/>
    </xf>
    <xf numFmtId="4" fontId="88" fillId="0" borderId="27" xfId="0" applyNumberFormat="1" applyFont="1" applyFill="1" applyBorder="1" applyAlignment="1">
      <alignment vertical="center"/>
    </xf>
    <xf numFmtId="0" fontId="105" fillId="0" borderId="0" xfId="0" applyFont="1" applyFill="1" applyAlignment="1">
      <alignment horizontal="center" vertical="center"/>
    </xf>
    <xf numFmtId="0" fontId="7" fillId="0" borderId="26" xfId="54" applyFont="1" applyFill="1" applyBorder="1" applyAlignment="1">
      <alignment horizontal="center" vertical="center"/>
    </xf>
    <xf numFmtId="4" fontId="7" fillId="53" borderId="27" xfId="0" applyNumberFormat="1" applyFont="1" applyFill="1" applyBorder="1" applyAlignment="1">
      <alignment vertical="center"/>
    </xf>
    <xf numFmtId="4" fontId="7" fillId="53" borderId="72" xfId="0" applyNumberFormat="1" applyFont="1" applyFill="1" applyBorder="1" applyAlignment="1">
      <alignment vertical="center"/>
    </xf>
    <xf numFmtId="4" fontId="7" fillId="53" borderId="41" xfId="54" applyNumberFormat="1" applyFont="1" applyFill="1" applyBorder="1" applyAlignment="1">
      <alignment horizontal="right" vertical="center" indent="1"/>
    </xf>
    <xf numFmtId="0" fontId="2" fillId="0" borderId="51" xfId="54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4" fontId="7" fillId="60" borderId="32" xfId="53" applyNumberFormat="1" applyFont="1" applyFill="1" applyBorder="1" applyAlignment="1">
      <alignment vertical="center" wrapText="1"/>
    </xf>
    <xf numFmtId="0" fontId="106" fillId="60" borderId="50" xfId="53" applyFont="1" applyFill="1" applyBorder="1" applyAlignment="1">
      <alignment vertical="center"/>
    </xf>
    <xf numFmtId="171" fontId="3" fillId="0" borderId="11" xfId="53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4" fillId="0" borderId="32" xfId="0" applyNumberFormat="1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17" xfId="54" applyFont="1" applyFill="1" applyBorder="1"/>
    <xf numFmtId="0" fontId="2" fillId="0" borderId="58" xfId="43" applyFont="1" applyBorder="1" applyAlignment="1">
      <alignment horizontal="center"/>
    </xf>
    <xf numFmtId="49" fontId="2" fillId="0" borderId="33" xfId="43" applyNumberFormat="1" applyFont="1" applyFill="1" applyBorder="1" applyAlignment="1">
      <alignment horizontal="center"/>
    </xf>
    <xf numFmtId="0" fontId="2" fillId="0" borderId="59" xfId="43" applyFont="1" applyBorder="1"/>
    <xf numFmtId="4" fontId="2" fillId="0" borderId="33" xfId="43" applyNumberFormat="1" applyFont="1" applyFill="1" applyBorder="1"/>
    <xf numFmtId="4" fontId="2" fillId="0" borderId="33" xfId="43" applyNumberFormat="1" applyFont="1" applyBorder="1"/>
    <xf numFmtId="4" fontId="2" fillId="0" borderId="34" xfId="43" applyNumberFormat="1" applyFont="1" applyBorder="1" applyAlignment="1">
      <alignment horizontal="right"/>
    </xf>
    <xf numFmtId="4" fontId="2" fillId="0" borderId="35" xfId="43" applyNumberFormat="1" applyFont="1" applyFill="1" applyBorder="1"/>
    <xf numFmtId="4" fontId="2" fillId="0" borderId="70" xfId="43" applyNumberFormat="1" applyFont="1" applyBorder="1"/>
    <xf numFmtId="4" fontId="2" fillId="0" borderId="42" xfId="43" applyNumberFormat="1" applyFont="1" applyBorder="1" applyAlignment="1">
      <alignment horizontal="right"/>
    </xf>
    <xf numFmtId="0" fontId="2" fillId="62" borderId="60" xfId="43" applyFont="1" applyFill="1" applyBorder="1" applyAlignment="1">
      <alignment horizontal="center"/>
    </xf>
    <xf numFmtId="0" fontId="2" fillId="62" borderId="14" xfId="43" applyFont="1" applyFill="1" applyBorder="1" applyAlignment="1">
      <alignment horizontal="center"/>
    </xf>
    <xf numFmtId="0" fontId="2" fillId="62" borderId="16" xfId="43" applyFont="1" applyFill="1" applyBorder="1" applyAlignment="1">
      <alignment horizontal="left"/>
    </xf>
    <xf numFmtId="4" fontId="2" fillId="62" borderId="14" xfId="43" applyNumberFormat="1" applyFont="1" applyFill="1" applyBorder="1" applyAlignment="1">
      <alignment horizontal="right"/>
    </xf>
    <xf numFmtId="4" fontId="2" fillId="62" borderId="39" xfId="43" applyNumberFormat="1" applyFont="1" applyFill="1" applyBorder="1" applyAlignment="1">
      <alignment horizontal="right"/>
    </xf>
    <xf numFmtId="0" fontId="2" fillId="62" borderId="31" xfId="43" applyFont="1" applyFill="1" applyBorder="1" applyAlignment="1">
      <alignment horizontal="center" vertical="center"/>
    </xf>
    <xf numFmtId="0" fontId="2" fillId="62" borderId="70" xfId="43" applyFont="1" applyFill="1" applyBorder="1" applyAlignment="1">
      <alignment horizontal="center" vertical="center"/>
    </xf>
    <xf numFmtId="4" fontId="2" fillId="62" borderId="35" xfId="43" applyNumberFormat="1" applyFont="1" applyFill="1" applyBorder="1" applyAlignment="1">
      <alignment horizontal="right" vertical="center"/>
    </xf>
    <xf numFmtId="0" fontId="2" fillId="0" borderId="70" xfId="43" applyFont="1" applyFill="1" applyBorder="1" applyAlignment="1">
      <alignment horizontal="center"/>
    </xf>
    <xf numFmtId="0" fontId="2" fillId="0" borderId="17" xfId="43" applyFont="1" applyBorder="1" applyAlignment="1">
      <alignment horizontal="left"/>
    </xf>
    <xf numFmtId="4" fontId="2" fillId="0" borderId="35" xfId="43" applyNumberFormat="1" applyFont="1" applyFill="1" applyBorder="1" applyAlignment="1">
      <alignment horizontal="right"/>
    </xf>
    <xf numFmtId="4" fontId="2" fillId="0" borderId="35" xfId="43" applyNumberFormat="1" applyFont="1" applyBorder="1" applyAlignment="1">
      <alignment horizontal="right"/>
    </xf>
    <xf numFmtId="4" fontId="52" fillId="0" borderId="0" xfId="43" applyNumberFormat="1" applyFont="1" applyFill="1" applyBorder="1" applyAlignment="1">
      <alignment horizontal="center" vertical="center" wrapText="1"/>
    </xf>
    <xf numFmtId="0" fontId="47" fillId="0" borderId="83" xfId="0" applyFont="1" applyFill="1" applyBorder="1" applyAlignment="1">
      <alignment horizontal="center" wrapText="1"/>
    </xf>
    <xf numFmtId="0" fontId="48" fillId="0" borderId="0" xfId="0" applyFont="1" applyFill="1" applyBorder="1" applyAlignment="1">
      <alignment horizontal="left" wrapText="1"/>
    </xf>
    <xf numFmtId="0" fontId="47" fillId="0" borderId="54" xfId="0" applyFont="1" applyFill="1" applyBorder="1" applyAlignment="1">
      <alignment horizontal="center"/>
    </xf>
    <xf numFmtId="4" fontId="2" fillId="0" borderId="38" xfId="42" applyNumberFormat="1" applyFont="1" applyBorder="1"/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 applyBorder="1"/>
    <xf numFmtId="49" fontId="8" fillId="0" borderId="40" xfId="53" applyNumberFormat="1" applyFont="1" applyBorder="1" applyAlignment="1">
      <alignment horizontal="right" vertical="center"/>
    </xf>
    <xf numFmtId="49" fontId="8" fillId="0" borderId="54" xfId="53" applyNumberFormat="1" applyFont="1" applyBorder="1" applyAlignment="1">
      <alignment horizontal="right" vertical="center"/>
    </xf>
    <xf numFmtId="0" fontId="107" fillId="0" borderId="0" xfId="53" applyFont="1" applyAlignment="1">
      <alignment horizontal="center" vertical="center" wrapText="1"/>
    </xf>
    <xf numFmtId="0" fontId="5" fillId="0" borderId="0" xfId="43" applyAlignment="1">
      <alignment horizontal="right" vertical="center"/>
    </xf>
    <xf numFmtId="0" fontId="0" fillId="0" borderId="0" xfId="0" applyAlignment="1">
      <alignment horizontal="right"/>
    </xf>
    <xf numFmtId="0" fontId="3" fillId="0" borderId="90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right" vertical="center" wrapText="1"/>
    </xf>
    <xf numFmtId="0" fontId="3" fillId="0" borderId="93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49" fontId="5" fillId="0" borderId="62" xfId="0" applyNumberFormat="1" applyFont="1" applyBorder="1" applyAlignment="1">
      <alignment horizontal="center" vertical="center" wrapText="1"/>
    </xf>
    <xf numFmtId="2" fontId="5" fillId="0" borderId="62" xfId="0" applyNumberFormat="1" applyFont="1" applyBorder="1" applyAlignment="1">
      <alignment horizontal="center" vertical="center" wrapText="1"/>
    </xf>
    <xf numFmtId="4" fontId="58" fillId="0" borderId="39" xfId="44" applyNumberFormat="1" applyFont="1" applyBorder="1" applyAlignment="1">
      <alignment vertical="center"/>
    </xf>
    <xf numFmtId="0" fontId="5" fillId="0" borderId="52" xfId="0" applyFont="1" applyBorder="1" applyAlignment="1">
      <alignment horizontal="center" vertical="center" wrapText="1"/>
    </xf>
    <xf numFmtId="4" fontId="58" fillId="0" borderId="14" xfId="44" applyNumberFormat="1" applyFont="1" applyBorder="1" applyAlignment="1">
      <alignment vertical="center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66" xfId="0" applyNumberFormat="1" applyFont="1" applyBorder="1" applyAlignment="1">
      <alignment horizontal="center" vertical="center" wrapText="1"/>
    </xf>
    <xf numFmtId="49" fontId="5" fillId="55" borderId="66" xfId="0" applyNumberFormat="1" applyFont="1" applyFill="1" applyBorder="1" applyAlignment="1">
      <alignment horizontal="center" vertical="center" wrapText="1"/>
    </xf>
    <xf numFmtId="2" fontId="5" fillId="17" borderId="62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" fontId="58" fillId="0" borderId="62" xfId="44" applyNumberFormat="1" applyFont="1" applyBorder="1" applyAlignment="1">
      <alignment vertical="center"/>
    </xf>
    <xf numFmtId="4" fontId="58" fillId="0" borderId="70" xfId="44" applyNumberFormat="1" applyFont="1" applyBorder="1" applyAlignment="1">
      <alignment vertical="center"/>
    </xf>
    <xf numFmtId="2" fontId="5" fillId="0" borderId="16" xfId="0" applyNumberFormat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49" fontId="5" fillId="17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7" fillId="0" borderId="40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 wrapText="1"/>
    </xf>
    <xf numFmtId="4" fontId="59" fillId="63" borderId="27" xfId="44" applyNumberFormat="1" applyFont="1" applyFill="1" applyBorder="1" applyAlignment="1">
      <alignment vertical="center"/>
    </xf>
    <xf numFmtId="4" fontId="59" fillId="63" borderId="41" xfId="44" applyNumberFormat="1" applyFont="1" applyFill="1" applyBorder="1" applyAlignment="1">
      <alignment vertical="center"/>
    </xf>
    <xf numFmtId="0" fontId="5" fillId="0" borderId="94" xfId="0" applyFont="1" applyBorder="1" applyAlignment="1">
      <alignment horizontal="center" vertical="center" wrapText="1"/>
    </xf>
    <xf numFmtId="49" fontId="5" fillId="0" borderId="88" xfId="0" applyNumberFormat="1" applyFont="1" applyBorder="1" applyAlignment="1">
      <alignment horizontal="center" vertical="center" wrapText="1"/>
    </xf>
    <xf numFmtId="2" fontId="5" fillId="0" borderId="95" xfId="0" applyNumberFormat="1" applyFont="1" applyBorder="1" applyAlignment="1">
      <alignment horizontal="center" vertical="center" wrapText="1"/>
    </xf>
    <xf numFmtId="4" fontId="58" fillId="0" borderId="88" xfId="44" applyNumberFormat="1" applyFont="1" applyBorder="1" applyAlignment="1">
      <alignment vertical="center"/>
    </xf>
    <xf numFmtId="4" fontId="58" fillId="0" borderId="96" xfId="44" applyNumberFormat="1" applyFont="1" applyBorder="1" applyAlignment="1">
      <alignment vertical="center"/>
    </xf>
    <xf numFmtId="49" fontId="5" fillId="17" borderId="15" xfId="0" applyNumberFormat="1" applyFont="1" applyFill="1" applyBorder="1" applyAlignment="1">
      <alignment horizontal="center" vertical="center" wrapText="1"/>
    </xf>
    <xf numFmtId="4" fontId="58" fillId="0" borderId="38" xfId="44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58" fillId="0" borderId="0" xfId="44" applyNumberFormat="1" applyFont="1" applyBorder="1" applyAlignment="1">
      <alignment vertical="center"/>
    </xf>
    <xf numFmtId="49" fontId="20" fillId="0" borderId="0" xfId="0" applyNumberFormat="1" applyFont="1" applyAlignment="1">
      <alignment horizontal="right"/>
    </xf>
    <xf numFmtId="4" fontId="15" fillId="0" borderId="23" xfId="51" applyNumberFormat="1" applyFont="1" applyFill="1" applyBorder="1" applyAlignment="1">
      <alignment vertical="center"/>
    </xf>
    <xf numFmtId="4" fontId="2" fillId="0" borderId="56" xfId="51" applyNumberFormat="1" applyFont="1" applyFill="1" applyBorder="1" applyAlignment="1">
      <alignment vertical="center"/>
    </xf>
    <xf numFmtId="4" fontId="2" fillId="0" borderId="42" xfId="0" applyNumberFormat="1" applyFont="1" applyFill="1" applyBorder="1" applyAlignment="1">
      <alignment horizontal="right" vertical="center" indent="1"/>
    </xf>
    <xf numFmtId="0" fontId="9" fillId="0" borderId="27" xfId="54" applyFont="1" applyFill="1" applyBorder="1" applyAlignment="1">
      <alignment horizontal="left" vertical="center"/>
    </xf>
    <xf numFmtId="4" fontId="2" fillId="0" borderId="43" xfId="0" applyNumberFormat="1" applyFont="1" applyFill="1" applyBorder="1" applyAlignment="1">
      <alignment horizontal="right" vertical="center" indent="1"/>
    </xf>
    <xf numFmtId="0" fontId="9" fillId="0" borderId="0" xfId="51" applyFont="1" applyFill="1" applyBorder="1" applyAlignment="1">
      <alignment horizontal="left" vertical="center"/>
    </xf>
    <xf numFmtId="4" fontId="2" fillId="0" borderId="79" xfId="0" applyNumberFormat="1" applyFont="1" applyFill="1" applyBorder="1"/>
    <xf numFmtId="4" fontId="2" fillId="0" borderId="19" xfId="0" applyNumberFormat="1" applyFont="1" applyFill="1" applyBorder="1"/>
    <xf numFmtId="0" fontId="9" fillId="0" borderId="33" xfId="51" applyFont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4" fontId="15" fillId="0" borderId="0" xfId="51" applyNumberFormat="1" applyFont="1" applyFill="1" applyBorder="1" applyAlignment="1">
      <alignment vertical="center"/>
    </xf>
    <xf numFmtId="4" fontId="2" fillId="0" borderId="46" xfId="54" applyNumberFormat="1" applyFont="1" applyFill="1" applyBorder="1" applyAlignment="1">
      <alignment vertical="center"/>
    </xf>
    <xf numFmtId="4" fontId="2" fillId="0" borderId="14" xfId="54" applyNumberFormat="1" applyFont="1" applyFill="1" applyBorder="1" applyAlignment="1">
      <alignment vertical="center"/>
    </xf>
    <xf numFmtId="4" fontId="2" fillId="0" borderId="81" xfId="54" applyNumberFormat="1" applyFont="1" applyFill="1" applyBorder="1" applyAlignment="1">
      <alignment horizontal="right" vertical="center"/>
    </xf>
    <xf numFmtId="0" fontId="5" fillId="0" borderId="0" xfId="54" applyFont="1" applyAlignment="1">
      <alignment vertical="center"/>
    </xf>
    <xf numFmtId="4" fontId="2" fillId="0" borderId="75" xfId="54" applyNumberFormat="1" applyFont="1" applyFill="1" applyBorder="1" applyAlignment="1">
      <alignment horizontal="center" vertical="center"/>
    </xf>
    <xf numFmtId="0" fontId="7" fillId="53" borderId="50" xfId="54" applyFont="1" applyFill="1" applyBorder="1" applyAlignment="1">
      <alignment vertical="center"/>
    </xf>
    <xf numFmtId="0" fontId="7" fillId="53" borderId="32" xfId="54" applyFont="1" applyFill="1" applyBorder="1" applyAlignment="1">
      <alignment vertical="center"/>
    </xf>
    <xf numFmtId="0" fontId="7" fillId="53" borderId="73" xfId="54" applyFont="1" applyFill="1" applyBorder="1" applyAlignment="1">
      <alignment vertical="center"/>
    </xf>
    <xf numFmtId="4" fontId="4" fillId="53" borderId="50" xfId="54" applyNumberFormat="1" applyFont="1" applyFill="1" applyBorder="1" applyAlignment="1">
      <alignment vertical="center"/>
    </xf>
    <xf numFmtId="4" fontId="4" fillId="53" borderId="10" xfId="54" applyNumberFormat="1" applyFont="1" applyFill="1" applyBorder="1" applyAlignment="1">
      <alignment vertical="center"/>
    </xf>
    <xf numFmtId="4" fontId="4" fillId="53" borderId="11" xfId="54" applyNumberFormat="1" applyFont="1" applyFill="1" applyBorder="1" applyAlignment="1">
      <alignment horizontal="right" vertical="center"/>
    </xf>
    <xf numFmtId="4" fontId="2" fillId="0" borderId="0" xfId="54" applyNumberFormat="1" applyFont="1" applyAlignment="1">
      <alignment vertical="center"/>
    </xf>
    <xf numFmtId="169" fontId="2" fillId="0" borderId="0" xfId="54" applyNumberFormat="1" applyFont="1"/>
    <xf numFmtId="4" fontId="91" fillId="0" borderId="0" xfId="40" applyNumberFormat="1" applyFont="1" applyAlignment="1">
      <alignment vertical="center"/>
    </xf>
    <xf numFmtId="171" fontId="7" fillId="0" borderId="11" xfId="53" applyNumberFormat="1" applyFont="1" applyBorder="1" applyAlignment="1">
      <alignment horizontal="right" vertical="center"/>
    </xf>
    <xf numFmtId="170" fontId="5" fillId="0" borderId="39" xfId="53" applyNumberFormat="1" applyBorder="1" applyAlignment="1">
      <alignment horizontal="right" vertical="center"/>
    </xf>
    <xf numFmtId="170" fontId="8" fillId="0" borderId="34" xfId="53" applyNumberFormat="1" applyFont="1" applyBorder="1" applyAlignment="1">
      <alignment horizontal="center" vertical="center" wrapText="1"/>
    </xf>
    <xf numFmtId="0" fontId="8" fillId="0" borderId="31" xfId="53" applyFont="1" applyBorder="1" applyAlignment="1">
      <alignment horizontal="left" vertical="center" wrapText="1"/>
    </xf>
    <xf numFmtId="170" fontId="8" fillId="0" borderId="34" xfId="53" applyNumberFormat="1" applyFont="1" applyBorder="1" applyAlignment="1">
      <alignment horizontal="right" vertical="center"/>
    </xf>
    <xf numFmtId="49" fontId="8" fillId="0" borderId="18" xfId="53" applyNumberFormat="1" applyFont="1" applyBorder="1" applyAlignment="1">
      <alignment horizontal="right" vertical="center"/>
    </xf>
    <xf numFmtId="0" fontId="8" fillId="17" borderId="59" xfId="53" applyFont="1" applyFill="1" applyBorder="1" applyAlignment="1">
      <alignment vertical="center" wrapText="1"/>
    </xf>
    <xf numFmtId="0" fontId="8" fillId="17" borderId="62" xfId="53" applyFont="1" applyFill="1" applyBorder="1" applyAlignment="1">
      <alignment vertical="center" wrapText="1"/>
    </xf>
    <xf numFmtId="0" fontId="51" fillId="0" borderId="0" xfId="0" applyFont="1" applyAlignment="1">
      <alignment vertical="center" wrapText="1"/>
    </xf>
    <xf numFmtId="169" fontId="51" fillId="0" borderId="0" xfId="0" applyNumberFormat="1" applyFont="1" applyAlignment="1">
      <alignment vertical="center" wrapText="1"/>
    </xf>
    <xf numFmtId="0" fontId="8" fillId="17" borderId="14" xfId="53" applyFont="1" applyFill="1" applyBorder="1" applyAlignment="1">
      <alignment vertical="center" wrapText="1"/>
    </xf>
    <xf numFmtId="0" fontId="3" fillId="17" borderId="62" xfId="53" applyFont="1" applyFill="1" applyBorder="1" applyAlignment="1">
      <alignment vertical="center" wrapText="1"/>
    </xf>
    <xf numFmtId="0" fontId="3" fillId="0" borderId="16" xfId="53" applyFont="1" applyBorder="1" applyAlignment="1">
      <alignment vertical="center" wrapText="1"/>
    </xf>
    <xf numFmtId="0" fontId="3" fillId="0" borderId="62" xfId="53" applyFont="1" applyBorder="1" applyAlignment="1">
      <alignment vertical="center" wrapText="1"/>
    </xf>
    <xf numFmtId="49" fontId="8" fillId="0" borderId="36" xfId="53" applyNumberFormat="1" applyFont="1" applyBorder="1" applyAlignment="1">
      <alignment horizontal="left" vertical="center" wrapText="1"/>
    </xf>
    <xf numFmtId="0" fontId="3" fillId="0" borderId="16" xfId="53" applyFont="1" applyBorder="1" applyAlignment="1">
      <alignment horizontal="left" vertical="center" wrapText="1"/>
    </xf>
    <xf numFmtId="0" fontId="3" fillId="0" borderId="62" xfId="53" applyFont="1" applyBorder="1" applyAlignment="1">
      <alignment horizontal="left" vertical="top" wrapText="1"/>
    </xf>
    <xf numFmtId="0" fontId="3" fillId="0" borderId="62" xfId="53" applyFont="1" applyBorder="1" applyAlignment="1">
      <alignment horizontal="left" vertical="center" wrapText="1"/>
    </xf>
    <xf numFmtId="0" fontId="3" fillId="0" borderId="62" xfId="53" applyFont="1" applyBorder="1" applyAlignment="1">
      <alignment vertical="top" wrapText="1"/>
    </xf>
    <xf numFmtId="0" fontId="3" fillId="0" borderId="14" xfId="53" applyFont="1" applyBorder="1" applyAlignment="1">
      <alignment vertical="center" wrapText="1"/>
    </xf>
    <xf numFmtId="0" fontId="8" fillId="0" borderId="0" xfId="53" applyFont="1" applyAlignment="1">
      <alignment vertical="center"/>
    </xf>
    <xf numFmtId="4" fontId="3" fillId="0" borderId="0" xfId="53" applyNumberFormat="1" applyFont="1" applyAlignment="1">
      <alignment vertical="center" wrapText="1"/>
    </xf>
    <xf numFmtId="169" fontId="3" fillId="0" borderId="0" xfId="53" applyNumberFormat="1" applyFont="1" applyAlignment="1">
      <alignment horizontal="right" vertical="center"/>
    </xf>
    <xf numFmtId="170" fontId="3" fillId="0" borderId="0" xfId="53" applyNumberFormat="1" applyFont="1" applyAlignment="1">
      <alignment horizontal="right" vertical="center"/>
    </xf>
    <xf numFmtId="49" fontId="8" fillId="0" borderId="0" xfId="53" applyNumberFormat="1" applyFont="1" applyBorder="1" applyAlignment="1">
      <alignment horizontal="right" vertical="center"/>
    </xf>
    <xf numFmtId="0" fontId="3" fillId="17" borderId="0" xfId="53" applyFont="1" applyFill="1" applyBorder="1" applyAlignment="1">
      <alignment vertical="center" wrapText="1"/>
    </xf>
    <xf numFmtId="171" fontId="121" fillId="0" borderId="0" xfId="53" applyNumberFormat="1" applyFont="1" applyBorder="1" applyAlignment="1">
      <alignment vertical="center"/>
    </xf>
    <xf numFmtId="0" fontId="91" fillId="0" borderId="0" xfId="40" applyFont="1" applyBorder="1" applyAlignment="1">
      <alignment vertical="center"/>
    </xf>
    <xf numFmtId="0" fontId="51" fillId="0" borderId="0" xfId="0" applyFont="1" applyBorder="1" applyAlignment="1">
      <alignment vertical="center" wrapText="1"/>
    </xf>
    <xf numFmtId="49" fontId="7" fillId="0" borderId="0" xfId="53" applyNumberFormat="1" applyFont="1" applyBorder="1" applyAlignment="1">
      <alignment horizontal="right" vertical="center"/>
    </xf>
    <xf numFmtId="0" fontId="3" fillId="0" borderId="0" xfId="53" applyFont="1" applyBorder="1" applyAlignment="1">
      <alignment vertical="center" wrapText="1"/>
    </xf>
    <xf numFmtId="170" fontId="5" fillId="0" borderId="39" xfId="53" applyNumberFormat="1" applyFont="1" applyBorder="1" applyAlignment="1">
      <alignment horizontal="right" vertical="center"/>
    </xf>
    <xf numFmtId="4" fontId="8" fillId="0" borderId="44" xfId="40" applyNumberFormat="1" applyFont="1" applyBorder="1" applyAlignment="1">
      <alignment horizontal="right"/>
    </xf>
    <xf numFmtId="49" fontId="2" fillId="0" borderId="0" xfId="0" applyNumberFormat="1" applyFont="1" applyFill="1" applyBorder="1" applyAlignment="1">
      <alignment vertical="center"/>
    </xf>
    <xf numFmtId="14" fontId="2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0" fontId="2" fillId="64" borderId="46" xfId="0" applyFont="1" applyFill="1" applyBorder="1" applyAlignment="1">
      <alignment vertical="center"/>
    </xf>
    <xf numFmtId="49" fontId="2" fillId="64" borderId="47" xfId="0" applyNumberFormat="1" applyFont="1" applyFill="1" applyBorder="1" applyAlignment="1">
      <alignment vertical="center"/>
    </xf>
    <xf numFmtId="49" fontId="2" fillId="64" borderId="63" xfId="0" applyNumberFormat="1" applyFont="1" applyFill="1" applyBorder="1" applyAlignment="1">
      <alignment horizontal="center" vertical="center" wrapText="1"/>
    </xf>
    <xf numFmtId="0" fontId="2" fillId="64" borderId="14" xfId="0" applyFont="1" applyFill="1" applyBorder="1" applyAlignment="1">
      <alignment vertical="center"/>
    </xf>
    <xf numFmtId="14" fontId="2" fillId="64" borderId="14" xfId="0" applyNumberFormat="1" applyFont="1" applyFill="1" applyBorder="1" applyAlignment="1">
      <alignment horizontal="right" vertical="center" wrapText="1"/>
    </xf>
    <xf numFmtId="0" fontId="2" fillId="64" borderId="14" xfId="0" applyFont="1" applyFill="1" applyBorder="1" applyAlignment="1">
      <alignment horizontal="right" vertical="center"/>
    </xf>
    <xf numFmtId="4" fontId="2" fillId="64" borderId="14" xfId="0" applyNumberFormat="1" applyFont="1" applyFill="1" applyBorder="1" applyAlignment="1">
      <alignment horizontal="right" vertical="center"/>
    </xf>
    <xf numFmtId="49" fontId="2" fillId="64" borderId="16" xfId="0" applyNumberFormat="1" applyFont="1" applyFill="1" applyBorder="1" applyAlignment="1">
      <alignment horizontal="right" vertical="center"/>
    </xf>
    <xf numFmtId="0" fontId="2" fillId="64" borderId="75" xfId="0" applyFont="1" applyFill="1" applyBorder="1" applyAlignment="1">
      <alignment vertical="center"/>
    </xf>
    <xf numFmtId="49" fontId="2" fillId="64" borderId="16" xfId="0" applyNumberFormat="1" applyFont="1" applyFill="1" applyBorder="1" applyAlignment="1">
      <alignment horizontal="right" vertical="center" wrapText="1"/>
    </xf>
    <xf numFmtId="0" fontId="2" fillId="64" borderId="44" xfId="0" applyFont="1" applyFill="1" applyBorder="1" applyAlignment="1">
      <alignment vertical="center"/>
    </xf>
    <xf numFmtId="49" fontId="2" fillId="64" borderId="45" xfId="0" applyNumberFormat="1" applyFont="1" applyFill="1" applyBorder="1" applyAlignment="1">
      <alignment vertical="center"/>
    </xf>
    <xf numFmtId="14" fontId="2" fillId="64" borderId="15" xfId="0" applyNumberFormat="1" applyFont="1" applyFill="1" applyBorder="1" applyAlignment="1">
      <alignment horizontal="right" vertical="center" wrapText="1"/>
    </xf>
    <xf numFmtId="0" fontId="2" fillId="64" borderId="15" xfId="0" applyFont="1" applyFill="1" applyBorder="1" applyAlignment="1">
      <alignment horizontal="right" vertical="center"/>
    </xf>
    <xf numFmtId="4" fontId="2" fillId="64" borderId="15" xfId="0" applyNumberFormat="1" applyFont="1" applyFill="1" applyBorder="1" applyAlignment="1">
      <alignment horizontal="right" vertical="center"/>
    </xf>
    <xf numFmtId="49" fontId="2" fillId="64" borderId="62" xfId="0" applyNumberFormat="1" applyFont="1" applyFill="1" applyBorder="1" applyAlignment="1">
      <alignment horizontal="right" vertical="center"/>
    </xf>
    <xf numFmtId="0" fontId="2" fillId="64" borderId="74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49" fontId="2" fillId="0" borderId="72" xfId="0" applyNumberFormat="1" applyFont="1" applyFill="1" applyBorder="1" applyAlignment="1">
      <alignment horizontal="right" vertical="center"/>
    </xf>
    <xf numFmtId="49" fontId="2" fillId="64" borderId="46" xfId="0" applyNumberFormat="1" applyFont="1" applyFill="1" applyBorder="1" applyAlignment="1">
      <alignment horizontal="right" vertical="center"/>
    </xf>
    <xf numFmtId="49" fontId="2" fillId="64" borderId="47" xfId="0" applyNumberFormat="1" applyFont="1" applyFill="1" applyBorder="1" applyAlignment="1">
      <alignment horizontal="center" vertical="center"/>
    </xf>
    <xf numFmtId="14" fontId="2" fillId="64" borderId="14" xfId="0" applyNumberFormat="1" applyFont="1" applyFill="1" applyBorder="1" applyAlignment="1">
      <alignment horizontal="right" vertical="center"/>
    </xf>
    <xf numFmtId="4" fontId="2" fillId="64" borderId="14" xfId="0" applyNumberFormat="1" applyFont="1" applyFill="1" applyBorder="1" applyAlignment="1">
      <alignment vertical="center"/>
    </xf>
    <xf numFmtId="10" fontId="8" fillId="0" borderId="42" xfId="40" applyNumberFormat="1" applyFont="1" applyBorder="1" applyAlignment="1">
      <alignment horizontal="center"/>
    </xf>
    <xf numFmtId="4" fontId="8" fillId="0" borderId="33" xfId="40" applyNumberFormat="1" applyFont="1" applyBorder="1" applyAlignment="1">
      <alignment horizontal="right"/>
    </xf>
    <xf numFmtId="4" fontId="8" fillId="0" borderId="15" xfId="40" applyNumberFormat="1" applyFont="1" applyBorder="1" applyAlignment="1">
      <alignment horizontal="right"/>
    </xf>
    <xf numFmtId="0" fontId="8" fillId="0" borderId="54" xfId="40" applyFont="1" applyBorder="1" applyAlignment="1">
      <alignment horizontal="left" wrapText="1"/>
    </xf>
    <xf numFmtId="4" fontId="8" fillId="0" borderId="72" xfId="40" applyNumberFormat="1" applyFont="1" applyBorder="1" applyAlignment="1">
      <alignment horizontal="right"/>
    </xf>
    <xf numFmtId="4" fontId="8" fillId="0" borderId="70" xfId="40" applyNumberFormat="1" applyFont="1" applyBorder="1" applyAlignment="1">
      <alignment horizontal="right"/>
    </xf>
    <xf numFmtId="0" fontId="8" fillId="0" borderId="48" xfId="40" applyFont="1" applyBorder="1" applyAlignment="1">
      <alignment vertical="center"/>
    </xf>
    <xf numFmtId="49" fontId="8" fillId="0" borderId="48" xfId="40" applyNumberFormat="1" applyFont="1" applyBorder="1" applyAlignment="1">
      <alignment horizontal="center" vertical="center"/>
    </xf>
    <xf numFmtId="4" fontId="8" fillId="0" borderId="83" xfId="40" applyNumberFormat="1" applyFont="1" applyBorder="1" applyAlignment="1">
      <alignment vertical="center"/>
    </xf>
    <xf numFmtId="4" fontId="8" fillId="0" borderId="17" xfId="40" applyNumberFormat="1" applyFont="1" applyBorder="1" applyAlignment="1">
      <alignment vertical="center"/>
    </xf>
    <xf numFmtId="10" fontId="8" fillId="0" borderId="43" xfId="40" applyNumberFormat="1" applyFont="1" applyBorder="1" applyAlignment="1">
      <alignment vertical="center"/>
    </xf>
    <xf numFmtId="4" fontId="130" fillId="0" borderId="0" xfId="0" applyNumberFormat="1" applyFont="1" applyFill="1" applyBorder="1" applyAlignment="1">
      <alignment vertical="center"/>
    </xf>
    <xf numFmtId="4" fontId="105" fillId="0" borderId="0" xfId="0" applyNumberFormat="1" applyFont="1" applyFill="1" applyBorder="1" applyAlignment="1">
      <alignment vertical="center"/>
    </xf>
    <xf numFmtId="0" fontId="2" fillId="0" borderId="17" xfId="43" applyFont="1" applyFill="1" applyBorder="1" applyAlignment="1">
      <alignment horizontal="center"/>
    </xf>
    <xf numFmtId="4" fontId="2" fillId="0" borderId="70" xfId="43" applyNumberFormat="1" applyFont="1" applyFill="1" applyBorder="1" applyAlignment="1">
      <alignment horizontal="right"/>
    </xf>
    <xf numFmtId="0" fontId="2" fillId="0" borderId="33" xfId="43" applyFont="1" applyFill="1" applyBorder="1" applyAlignment="1">
      <alignment horizontal="center"/>
    </xf>
    <xf numFmtId="4" fontId="2" fillId="0" borderId="33" xfId="43" applyNumberFormat="1" applyFont="1" applyFill="1" applyBorder="1" applyAlignment="1">
      <alignment horizontal="right"/>
    </xf>
    <xf numFmtId="0" fontId="2" fillId="0" borderId="15" xfId="43" applyFont="1" applyFill="1" applyBorder="1" applyAlignment="1">
      <alignment horizontal="center"/>
    </xf>
    <xf numFmtId="0" fontId="2" fillId="0" borderId="62" xfId="43" applyFont="1" applyBorder="1" applyAlignment="1">
      <alignment horizontal="left"/>
    </xf>
    <xf numFmtId="0" fontId="2" fillId="0" borderId="33" xfId="43" applyFont="1" applyBorder="1" applyAlignment="1">
      <alignment horizontal="left"/>
    </xf>
    <xf numFmtId="0" fontId="2" fillId="0" borderId="16" xfId="43" applyFont="1" applyFill="1" applyBorder="1" applyAlignment="1">
      <alignment horizontal="center"/>
    </xf>
    <xf numFmtId="0" fontId="2" fillId="62" borderId="27" xfId="43" applyFont="1" applyFill="1" applyBorder="1" applyAlignment="1">
      <alignment horizontal="left" wrapText="1"/>
    </xf>
    <xf numFmtId="4" fontId="2" fillId="62" borderId="38" xfId="43" applyNumberFormat="1" applyFont="1" applyFill="1" applyBorder="1" applyAlignment="1">
      <alignment horizontal="right" vertical="center"/>
    </xf>
    <xf numFmtId="4" fontId="2" fillId="62" borderId="35" xfId="43" applyNumberFormat="1" applyFont="1" applyFill="1" applyBorder="1"/>
    <xf numFmtId="49" fontId="2" fillId="62" borderId="52" xfId="43" applyNumberFormat="1" applyFont="1" applyFill="1" applyBorder="1" applyAlignment="1">
      <alignment horizontal="center"/>
    </xf>
    <xf numFmtId="0" fontId="2" fillId="62" borderId="16" xfId="43" applyFont="1" applyFill="1" applyBorder="1"/>
    <xf numFmtId="4" fontId="2" fillId="62" borderId="14" xfId="43" applyNumberFormat="1" applyFont="1" applyFill="1" applyBorder="1"/>
    <xf numFmtId="0" fontId="2" fillId="62" borderId="31" xfId="43" applyFont="1" applyFill="1" applyBorder="1" applyAlignment="1">
      <alignment horizontal="center"/>
    </xf>
    <xf numFmtId="0" fontId="2" fillId="62" borderId="35" xfId="43" applyFont="1" applyFill="1" applyBorder="1" applyAlignment="1">
      <alignment horizontal="center"/>
    </xf>
    <xf numFmtId="0" fontId="2" fillId="62" borderId="70" xfId="43" applyFont="1" applyFill="1" applyBorder="1" applyAlignment="1">
      <alignment horizontal="left"/>
    </xf>
    <xf numFmtId="4" fontId="2" fillId="62" borderId="35" xfId="43" applyNumberFormat="1" applyFont="1" applyFill="1" applyBorder="1" applyAlignment="1">
      <alignment horizontal="right"/>
    </xf>
    <xf numFmtId="0" fontId="2" fillId="62" borderId="52" xfId="43" applyFont="1" applyFill="1" applyBorder="1" applyAlignment="1">
      <alignment horizontal="center"/>
    </xf>
    <xf numFmtId="0" fontId="2" fillId="62" borderId="15" xfId="43" applyFont="1" applyFill="1" applyBorder="1" applyAlignment="1">
      <alignment horizontal="center"/>
    </xf>
    <xf numFmtId="0" fontId="2" fillId="62" borderId="62" xfId="43" applyFont="1" applyFill="1" applyBorder="1" applyAlignment="1">
      <alignment horizontal="left"/>
    </xf>
    <xf numFmtId="4" fontId="4" fillId="0" borderId="54" xfId="54" applyNumberFormat="1" applyFont="1" applyFill="1" applyBorder="1" applyAlignment="1">
      <alignment vertical="center"/>
    </xf>
    <xf numFmtId="0" fontId="3" fillId="17" borderId="72" xfId="53" applyFont="1" applyFill="1" applyBorder="1" applyAlignment="1">
      <alignment vertical="center" wrapText="1"/>
    </xf>
    <xf numFmtId="0" fontId="3" fillId="0" borderId="72" xfId="53" applyFont="1" applyBorder="1" applyAlignment="1">
      <alignment vertical="center" wrapText="1"/>
    </xf>
    <xf numFmtId="0" fontId="3" fillId="53" borderId="50" xfId="0" applyFont="1" applyFill="1" applyBorder="1" applyAlignment="1">
      <alignment horizontal="left"/>
    </xf>
    <xf numFmtId="0" fontId="8" fillId="53" borderId="50" xfId="0" applyFont="1" applyFill="1" applyBorder="1" applyAlignment="1">
      <alignment horizontal="left"/>
    </xf>
    <xf numFmtId="0" fontId="17" fillId="54" borderId="50" xfId="0" applyFont="1" applyFill="1" applyBorder="1" applyAlignment="1">
      <alignment horizontal="left"/>
    </xf>
    <xf numFmtId="4" fontId="121" fillId="0" borderId="64" xfId="0" applyNumberFormat="1" applyFont="1" applyFill="1" applyBorder="1" applyAlignment="1">
      <alignment horizontal="right"/>
    </xf>
    <xf numFmtId="4" fontId="121" fillId="0" borderId="23" xfId="0" applyNumberFormat="1" applyFont="1" applyFill="1" applyBorder="1"/>
    <xf numFmtId="0" fontId="101" fillId="60" borderId="14" xfId="0" applyFont="1" applyFill="1" applyBorder="1" applyAlignment="1">
      <alignment vertical="center" wrapText="1"/>
    </xf>
    <xf numFmtId="0" fontId="101" fillId="60" borderId="16" xfId="0" applyFont="1" applyFill="1" applyBorder="1" applyAlignment="1">
      <alignment vertical="center"/>
    </xf>
    <xf numFmtId="0" fontId="101" fillId="60" borderId="67" xfId="0" applyFont="1" applyFill="1" applyBorder="1" applyAlignment="1">
      <alignment vertical="center"/>
    </xf>
    <xf numFmtId="0" fontId="101" fillId="60" borderId="67" xfId="0" applyFont="1" applyFill="1" applyBorder="1" applyAlignment="1">
      <alignment horizontal="left" vertical="center" wrapText="1"/>
    </xf>
    <xf numFmtId="0" fontId="101" fillId="60" borderId="14" xfId="0" applyFont="1" applyFill="1" applyBorder="1" applyAlignment="1">
      <alignment vertical="center"/>
    </xf>
    <xf numFmtId="4" fontId="121" fillId="0" borderId="56" xfId="0" applyNumberFormat="1" applyFont="1" applyFill="1" applyBorder="1" applyAlignment="1">
      <alignment horizontal="right"/>
    </xf>
    <xf numFmtId="0" fontId="8" fillId="0" borderId="54" xfId="0" applyFont="1" applyFill="1" applyBorder="1" applyAlignment="1">
      <alignment horizontal="center" vertical="center" wrapText="1"/>
    </xf>
    <xf numFmtId="14" fontId="48" fillId="0" borderId="52" xfId="0" applyNumberFormat="1" applyFont="1" applyFill="1" applyBorder="1" applyAlignment="1">
      <alignment horizontal="center"/>
    </xf>
    <xf numFmtId="0" fontId="48" fillId="0" borderId="16" xfId="0" applyFont="1" applyFill="1" applyBorder="1" applyAlignment="1">
      <alignment horizontal="right"/>
    </xf>
    <xf numFmtId="4" fontId="0" fillId="0" borderId="0" xfId="0" applyNumberFormat="1" applyFill="1"/>
    <xf numFmtId="0" fontId="48" fillId="0" borderId="43" xfId="0" applyFont="1" applyFill="1" applyBorder="1"/>
    <xf numFmtId="4" fontId="95" fillId="0" borderId="0" xfId="0" applyNumberFormat="1" applyFont="1" applyAlignment="1">
      <alignment horizontal="right" vertical="center"/>
    </xf>
    <xf numFmtId="0" fontId="96" fillId="0" borderId="71" xfId="0" applyFont="1" applyBorder="1"/>
    <xf numFmtId="166" fontId="96" fillId="0" borderId="0" xfId="0" applyNumberFormat="1" applyFont="1" applyAlignment="1">
      <alignment horizontal="right" vertical="center"/>
    </xf>
    <xf numFmtId="166" fontId="96" fillId="0" borderId="0" xfId="0" applyNumberFormat="1" applyFont="1"/>
    <xf numFmtId="0" fontId="3" fillId="18" borderId="10" xfId="0" applyFont="1" applyFill="1" applyBorder="1" applyAlignment="1">
      <alignment horizontal="center" vertical="center" wrapText="1"/>
    </xf>
    <xf numFmtId="0" fontId="4" fillId="18" borderId="10" xfId="0" applyFont="1" applyFill="1" applyBorder="1" applyAlignment="1">
      <alignment horizontal="center" vertical="center" wrapText="1"/>
    </xf>
    <xf numFmtId="0" fontId="4" fillId="18" borderId="11" xfId="0" applyFont="1" applyFill="1" applyBorder="1" applyAlignment="1">
      <alignment horizontal="center" vertical="center" wrapText="1"/>
    </xf>
    <xf numFmtId="165" fontId="3" fillId="15" borderId="13" xfId="0" applyNumberFormat="1" applyFont="1" applyFill="1" applyBorder="1" applyAlignment="1">
      <alignment horizontal="right" vertical="center" wrapText="1"/>
    </xf>
    <xf numFmtId="165" fontId="3" fillId="58" borderId="13" xfId="0" applyNumberFormat="1" applyFont="1" applyFill="1" applyBorder="1" applyAlignment="1">
      <alignment horizontal="right" vertical="center" wrapText="1"/>
    </xf>
    <xf numFmtId="165" fontId="3" fillId="58" borderId="28" xfId="0" applyNumberFormat="1" applyFont="1" applyFill="1" applyBorder="1" applyAlignment="1">
      <alignment horizontal="right" vertical="center" wrapText="1"/>
    </xf>
    <xf numFmtId="165" fontId="3" fillId="58" borderId="34" xfId="0" applyNumberFormat="1" applyFont="1" applyFill="1" applyBorder="1" applyAlignment="1">
      <alignment horizontal="right" vertical="center" wrapText="1"/>
    </xf>
    <xf numFmtId="165" fontId="3" fillId="18" borderId="76" xfId="0" applyNumberFormat="1" applyFont="1" applyFill="1" applyBorder="1" applyAlignment="1">
      <alignment horizontal="center" vertical="center" wrapText="1"/>
    </xf>
    <xf numFmtId="165" fontId="3" fillId="18" borderId="49" xfId="0" applyNumberFormat="1" applyFont="1" applyFill="1" applyBorder="1" applyAlignment="1">
      <alignment horizontal="center" vertical="center" wrapText="1"/>
    </xf>
    <xf numFmtId="0" fontId="8" fillId="59" borderId="49" xfId="0" applyFont="1" applyFill="1" applyBorder="1" applyAlignment="1">
      <alignment vertical="center" wrapText="1"/>
    </xf>
    <xf numFmtId="0" fontId="8" fillId="59" borderId="77" xfId="0" applyFont="1" applyFill="1" applyBorder="1" applyAlignment="1">
      <alignment vertical="center" wrapText="1"/>
    </xf>
    <xf numFmtId="165" fontId="3" fillId="16" borderId="13" xfId="0" applyNumberFormat="1" applyFont="1" applyFill="1" applyBorder="1" applyAlignment="1">
      <alignment horizontal="right" vertical="center" wrapText="1"/>
    </xf>
    <xf numFmtId="165" fontId="3" fillId="16" borderId="28" xfId="0" applyNumberFormat="1" applyFont="1" applyFill="1" applyBorder="1" applyAlignment="1">
      <alignment horizontal="right" vertical="center" wrapText="1"/>
    </xf>
    <xf numFmtId="165" fontId="3" fillId="16" borderId="19" xfId="0" applyNumberFormat="1" applyFont="1" applyFill="1" applyBorder="1" applyAlignment="1">
      <alignment horizontal="right" vertical="center" wrapText="1"/>
    </xf>
    <xf numFmtId="165" fontId="2" fillId="18" borderId="16" xfId="0" applyNumberFormat="1" applyFont="1" applyFill="1" applyBorder="1" applyAlignment="1">
      <alignment horizontal="right" vertical="center" wrapText="1"/>
    </xf>
    <xf numFmtId="165" fontId="2" fillId="18" borderId="47" xfId="0" applyNumberFormat="1" applyFont="1" applyFill="1" applyBorder="1" applyAlignment="1">
      <alignment horizontal="right" vertical="center" wrapText="1"/>
    </xf>
    <xf numFmtId="0" fontId="132" fillId="0" borderId="14" xfId="0" applyFont="1" applyBorder="1"/>
    <xf numFmtId="165" fontId="2" fillId="0" borderId="14" xfId="0" applyNumberFormat="1" applyFont="1" applyBorder="1" applyAlignment="1">
      <alignment horizontal="right" vertical="center" wrapText="1"/>
    </xf>
    <xf numFmtId="165" fontId="133" fillId="0" borderId="14" xfId="0" applyNumberFormat="1" applyFont="1" applyBorder="1" applyAlignment="1">
      <alignment horizontal="right" vertical="center" wrapText="1"/>
    </xf>
    <xf numFmtId="165" fontId="133" fillId="0" borderId="39" xfId="0" applyNumberFormat="1" applyFont="1" applyBorder="1" applyAlignment="1">
      <alignment horizontal="right" vertical="center" wrapText="1"/>
    </xf>
    <xf numFmtId="165" fontId="133" fillId="0" borderId="16" xfId="0" applyNumberFormat="1" applyFont="1" applyBorder="1" applyAlignment="1">
      <alignment horizontal="right" vertical="center" wrapText="1"/>
    </xf>
    <xf numFmtId="165" fontId="133" fillId="0" borderId="15" xfId="0" applyNumberFormat="1" applyFont="1" applyBorder="1" applyAlignment="1">
      <alignment horizontal="right" vertical="center" wrapText="1"/>
    </xf>
    <xf numFmtId="165" fontId="2" fillId="0" borderId="15" xfId="0" applyNumberFormat="1" applyFont="1" applyBorder="1" applyAlignment="1">
      <alignment horizontal="right" vertical="center" wrapText="1"/>
    </xf>
    <xf numFmtId="165" fontId="134" fillId="0" borderId="38" xfId="0" applyNumberFormat="1" applyFont="1" applyBorder="1" applyAlignment="1">
      <alignment horizontal="right" vertical="center" wrapText="1"/>
    </xf>
    <xf numFmtId="0" fontId="2" fillId="0" borderId="14" xfId="85" applyFont="1" applyBorder="1" applyAlignment="1">
      <alignment vertical="center" wrapText="1"/>
    </xf>
    <xf numFmtId="165" fontId="2" fillId="0" borderId="14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4" fontId="2" fillId="0" borderId="67" xfId="0" applyNumberFormat="1" applyFont="1" applyBorder="1" applyAlignment="1">
      <alignment vertical="center" wrapText="1"/>
    </xf>
    <xf numFmtId="165" fontId="134" fillId="0" borderId="14" xfId="0" applyNumberFormat="1" applyFont="1" applyBorder="1" applyAlignment="1">
      <alignment horizontal="right" vertical="center" wrapText="1"/>
    </xf>
    <xf numFmtId="165" fontId="2" fillId="0" borderId="39" xfId="0" applyNumberFormat="1" applyFont="1" applyBorder="1" applyAlignment="1">
      <alignment horizontal="right" vertical="center" wrapText="1"/>
    </xf>
    <xf numFmtId="165" fontId="2" fillId="0" borderId="38" xfId="0" applyNumberFormat="1" applyFont="1" applyBorder="1" applyAlignment="1">
      <alignment horizontal="right" vertical="center" wrapText="1"/>
    </xf>
    <xf numFmtId="165" fontId="2" fillId="0" borderId="35" xfId="0" applyNumberFormat="1" applyFont="1" applyBorder="1" applyAlignment="1">
      <alignment horizontal="right" vertical="center" wrapText="1"/>
    </xf>
    <xf numFmtId="165" fontId="2" fillId="0" borderId="70" xfId="0" applyNumberFormat="1" applyFont="1" applyBorder="1" applyAlignment="1">
      <alignment horizontal="right" vertical="center" wrapText="1"/>
    </xf>
    <xf numFmtId="165" fontId="2" fillId="0" borderId="36" xfId="0" applyNumberFormat="1" applyFont="1" applyBorder="1" applyAlignment="1">
      <alignment horizontal="right" vertical="center" wrapText="1"/>
    </xf>
    <xf numFmtId="165" fontId="2" fillId="0" borderId="66" xfId="0" applyNumberFormat="1" applyFont="1" applyBorder="1" applyAlignment="1">
      <alignment horizontal="right" vertical="center" wrapText="1"/>
    </xf>
    <xf numFmtId="4" fontId="3" fillId="19" borderId="10" xfId="0" applyNumberFormat="1" applyFont="1" applyFill="1" applyBorder="1" applyAlignment="1">
      <alignment horizontal="right" vertical="center" wrapText="1"/>
    </xf>
    <xf numFmtId="4" fontId="3" fillId="19" borderId="11" xfId="0" applyNumberFormat="1" applyFont="1" applyFill="1" applyBorder="1" applyAlignment="1">
      <alignment horizontal="right" vertical="center" wrapText="1"/>
    </xf>
    <xf numFmtId="165" fontId="3" fillId="20" borderId="13" xfId="0" applyNumberFormat="1" applyFont="1" applyFill="1" applyBorder="1" applyAlignment="1">
      <alignment horizontal="right" vertical="center" wrapText="1"/>
    </xf>
    <xf numFmtId="165" fontId="3" fillId="20" borderId="28" xfId="0" applyNumberFormat="1" applyFont="1" applyFill="1" applyBorder="1" applyAlignment="1">
      <alignment horizontal="right" vertical="center" wrapText="1"/>
    </xf>
    <xf numFmtId="165" fontId="3" fillId="20" borderId="19" xfId="0" applyNumberFormat="1" applyFont="1" applyFill="1" applyBorder="1" applyAlignment="1">
      <alignment horizontal="right" vertical="center" wrapText="1"/>
    </xf>
    <xf numFmtId="4" fontId="2" fillId="0" borderId="14" xfId="0" applyNumberFormat="1" applyFont="1" applyBorder="1"/>
    <xf numFmtId="165" fontId="2" fillId="0" borderId="14" xfId="0" applyNumberFormat="1" applyFont="1" applyBorder="1"/>
    <xf numFmtId="165" fontId="2" fillId="0" borderId="39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 wrapText="1"/>
    </xf>
    <xf numFmtId="4" fontId="134" fillId="0" borderId="14" xfId="0" applyNumberFormat="1" applyFont="1" applyBorder="1" applyAlignment="1">
      <alignment horizontal="right" vertical="center" wrapText="1"/>
    </xf>
    <xf numFmtId="165" fontId="2" fillId="0" borderId="76" xfId="0" applyNumberFormat="1" applyFont="1" applyBorder="1" applyAlignment="1">
      <alignment horizontal="right" vertical="center" wrapText="1"/>
    </xf>
    <xf numFmtId="165" fontId="90" fillId="0" borderId="17" xfId="0" applyNumberFormat="1" applyFont="1" applyBorder="1" applyAlignment="1">
      <alignment vertical="center" wrapText="1"/>
    </xf>
    <xf numFmtId="165" fontId="3" fillId="21" borderId="13" xfId="0" applyNumberFormat="1" applyFont="1" applyFill="1" applyBorder="1" applyAlignment="1">
      <alignment horizontal="right" vertical="center" wrapText="1"/>
    </xf>
    <xf numFmtId="165" fontId="3" fillId="21" borderId="19" xfId="0" applyNumberFormat="1" applyFont="1" applyFill="1" applyBorder="1" applyAlignment="1">
      <alignment horizontal="right" vertical="center" wrapText="1"/>
    </xf>
    <xf numFmtId="165" fontId="2" fillId="0" borderId="15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vertical="center" wrapText="1"/>
    </xf>
    <xf numFmtId="165" fontId="136" fillId="0" borderId="14" xfId="0" applyNumberFormat="1" applyFont="1" applyBorder="1" applyAlignment="1">
      <alignment vertical="center" wrapText="1"/>
    </xf>
    <xf numFmtId="165" fontId="2" fillId="0" borderId="39" xfId="0" applyNumberFormat="1" applyFont="1" applyBorder="1" applyAlignment="1">
      <alignment vertical="center" wrapText="1"/>
    </xf>
    <xf numFmtId="165" fontId="2" fillId="0" borderId="17" xfId="0" applyNumberFormat="1" applyFont="1" applyBorder="1" applyAlignment="1">
      <alignment vertical="center" wrapText="1"/>
    </xf>
    <xf numFmtId="165" fontId="2" fillId="0" borderId="43" xfId="0" applyNumberFormat="1" applyFont="1" applyBorder="1" applyAlignment="1">
      <alignment vertical="center" wrapText="1"/>
    </xf>
    <xf numFmtId="0" fontId="8" fillId="0" borderId="0" xfId="0" applyFont="1"/>
    <xf numFmtId="4" fontId="8" fillId="0" borderId="0" xfId="0" applyNumberFormat="1" applyFont="1"/>
    <xf numFmtId="0" fontId="97" fillId="0" borderId="0" xfId="0" applyFont="1"/>
    <xf numFmtId="4" fontId="137" fillId="0" borderId="0" xfId="0" applyNumberFormat="1" applyFont="1"/>
    <xf numFmtId="165" fontId="98" fillId="0" borderId="0" xfId="0" applyNumberFormat="1" applyFont="1" applyAlignment="1">
      <alignment vertical="center" wrapText="1"/>
    </xf>
    <xf numFmtId="4" fontId="99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08" fillId="0" borderId="0" xfId="40" applyFont="1" applyFill="1"/>
    <xf numFmtId="0" fontId="91" fillId="0" borderId="0" xfId="40" applyFont="1" applyFill="1"/>
    <xf numFmtId="0" fontId="109" fillId="0" borderId="0" xfId="46" applyFont="1" applyFill="1"/>
    <xf numFmtId="0" fontId="5" fillId="0" borderId="0" xfId="40" applyFill="1"/>
    <xf numFmtId="0" fontId="55" fillId="0" borderId="0" xfId="40" applyFont="1" applyFill="1" applyAlignment="1">
      <alignment vertical="center"/>
    </xf>
    <xf numFmtId="0" fontId="5" fillId="0" borderId="0" xfId="40" applyFill="1" applyAlignment="1">
      <alignment vertical="center"/>
    </xf>
    <xf numFmtId="0" fontId="91" fillId="0" borderId="0" xfId="40" applyFont="1" applyFill="1" applyAlignment="1">
      <alignment vertical="center"/>
    </xf>
    <xf numFmtId="4" fontId="2" fillId="0" borderId="0" xfId="0" applyNumberFormat="1" applyFont="1" applyFill="1" applyAlignment="1">
      <alignment horizontal="right"/>
    </xf>
    <xf numFmtId="0" fontId="2" fillId="0" borderId="0" xfId="40" applyFont="1" applyFill="1"/>
    <xf numFmtId="0" fontId="2" fillId="0" borderId="0" xfId="40" applyFont="1" applyFill="1" applyAlignment="1">
      <alignment vertical="center"/>
    </xf>
    <xf numFmtId="170" fontId="5" fillId="0" borderId="0" xfId="40" applyNumberFormat="1" applyFill="1" applyAlignment="1">
      <alignment vertical="center"/>
    </xf>
    <xf numFmtId="4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/>
    <xf numFmtId="4" fontId="114" fillId="0" borderId="0" xfId="40" applyNumberFormat="1" applyFont="1" applyFill="1" applyAlignment="1">
      <alignment horizontal="right" vertical="center"/>
    </xf>
    <xf numFmtId="4" fontId="2" fillId="0" borderId="0" xfId="40" applyNumberFormat="1" applyFont="1" applyFill="1" applyAlignment="1">
      <alignment vertical="center"/>
    </xf>
    <xf numFmtId="170" fontId="91" fillId="0" borderId="0" xfId="40" applyNumberFormat="1" applyFont="1" applyFill="1" applyAlignment="1">
      <alignment vertical="center"/>
    </xf>
    <xf numFmtId="4" fontId="114" fillId="0" borderId="0" xfId="40" applyNumberFormat="1" applyFont="1" applyFill="1" applyAlignment="1">
      <alignment vertical="center"/>
    </xf>
    <xf numFmtId="4" fontId="97" fillId="0" borderId="0" xfId="0" applyNumberFormat="1" applyFont="1" applyFill="1" applyAlignment="1">
      <alignment horizontal="left" vertical="center" wrapText="1"/>
    </xf>
    <xf numFmtId="0" fontId="109" fillId="0" borderId="0" xfId="46" applyFont="1" applyFill="1" applyAlignment="1">
      <alignment vertical="center"/>
    </xf>
    <xf numFmtId="0" fontId="108" fillId="0" borderId="0" xfId="46" applyFont="1" applyFill="1" applyAlignment="1">
      <alignment vertical="center"/>
    </xf>
    <xf numFmtId="4" fontId="91" fillId="0" borderId="0" xfId="40" applyNumberFormat="1" applyFont="1" applyFill="1" applyAlignment="1">
      <alignment vertical="center"/>
    </xf>
    <xf numFmtId="4" fontId="110" fillId="0" borderId="0" xfId="40" applyNumberFormat="1" applyFont="1" applyFill="1" applyAlignment="1">
      <alignment horizontal="right"/>
    </xf>
    <xf numFmtId="0" fontId="110" fillId="0" borderId="0" xfId="40" applyFont="1" applyFill="1" applyAlignment="1">
      <alignment vertical="center"/>
    </xf>
    <xf numFmtId="171" fontId="111" fillId="0" borderId="0" xfId="40" applyNumberFormat="1" applyFont="1" applyFill="1"/>
    <xf numFmtId="0" fontId="111" fillId="0" borderId="0" xfId="40" applyFont="1" applyFill="1"/>
    <xf numFmtId="0" fontId="112" fillId="0" borderId="0" xfId="0" applyFont="1" applyFill="1"/>
    <xf numFmtId="171" fontId="114" fillId="0" borderId="0" xfId="40" applyNumberFormat="1" applyFont="1" applyFill="1" applyAlignment="1">
      <alignment vertical="center"/>
    </xf>
    <xf numFmtId="4" fontId="108" fillId="0" borderId="0" xfId="46" applyNumberFormat="1" applyFont="1" applyFill="1" applyAlignment="1">
      <alignment vertical="center"/>
    </xf>
    <xf numFmtId="0" fontId="66" fillId="0" borderId="0" xfId="0" applyFont="1" applyFill="1" applyAlignment="1">
      <alignment horizontal="justify" vertical="center"/>
    </xf>
    <xf numFmtId="0" fontId="116" fillId="0" borderId="0" xfId="40" applyFont="1" applyFill="1" applyAlignment="1">
      <alignment horizontal="right" vertical="center"/>
    </xf>
    <xf numFmtId="169" fontId="91" fillId="0" borderId="0" xfId="40" applyNumberFormat="1" applyFont="1" applyFill="1" applyAlignment="1">
      <alignment vertical="center"/>
    </xf>
    <xf numFmtId="0" fontId="117" fillId="0" borderId="0" xfId="40" applyFont="1" applyFill="1" applyAlignment="1">
      <alignment horizontal="center" vertical="center"/>
    </xf>
    <xf numFmtId="4" fontId="118" fillId="0" borderId="54" xfId="46" applyNumberFormat="1" applyFont="1" applyFill="1" applyBorder="1" applyAlignment="1">
      <alignment vertical="center" wrapText="1"/>
    </xf>
    <xf numFmtId="171" fontId="119" fillId="0" borderId="0" xfId="40" applyNumberFormat="1" applyFont="1" applyFill="1" applyAlignment="1">
      <alignment vertical="center"/>
    </xf>
    <xf numFmtId="171" fontId="91" fillId="0" borderId="0" xfId="40" applyNumberFormat="1" applyFont="1" applyFill="1" applyAlignment="1">
      <alignment vertical="center"/>
    </xf>
    <xf numFmtId="0" fontId="122" fillId="0" borderId="0" xfId="0" applyFont="1" applyFill="1" applyAlignment="1">
      <alignment vertical="center"/>
    </xf>
    <xf numFmtId="0" fontId="91" fillId="0" borderId="0" xfId="40" applyFont="1" applyFill="1" applyAlignment="1">
      <alignment vertical="center" wrapText="1"/>
    </xf>
    <xf numFmtId="169" fontId="123" fillId="0" borderId="0" xfId="40" applyNumberFormat="1" applyFont="1" applyFill="1" applyAlignment="1">
      <alignment vertical="center" wrapText="1"/>
    </xf>
    <xf numFmtId="0" fontId="51" fillId="0" borderId="0" xfId="0" applyFont="1" applyFill="1" applyAlignment="1">
      <alignment horizontal="left" vertical="center"/>
    </xf>
    <xf numFmtId="0" fontId="51" fillId="0" borderId="0" xfId="0" applyFont="1" applyFill="1" applyAlignment="1">
      <alignment vertical="center" wrapText="1"/>
    </xf>
    <xf numFmtId="0" fontId="51" fillId="0" borderId="0" xfId="0" applyFont="1" applyFill="1" applyAlignment="1">
      <alignment horizontal="justify" vertical="center" wrapText="1"/>
    </xf>
    <xf numFmtId="0" fontId="91" fillId="0" borderId="0" xfId="40" applyFont="1" applyFill="1" applyAlignment="1">
      <alignment horizontal="right"/>
    </xf>
    <xf numFmtId="169" fontId="91" fillId="0" borderId="0" xfId="40" applyNumberFormat="1" applyFont="1" applyFill="1"/>
    <xf numFmtId="169" fontId="51" fillId="0" borderId="0" xfId="0" applyNumberFormat="1" applyFont="1" applyFill="1" applyAlignment="1">
      <alignment vertical="center" wrapText="1"/>
    </xf>
    <xf numFmtId="171" fontId="67" fillId="0" borderId="0" xfId="0" applyNumberFormat="1" applyFont="1" applyFill="1" applyAlignment="1">
      <alignment horizontal="justify" vertical="center" wrapText="1"/>
    </xf>
    <xf numFmtId="4" fontId="51" fillId="0" borderId="0" xfId="0" applyNumberFormat="1" applyFont="1" applyFill="1" applyAlignment="1">
      <alignment vertical="center" wrapText="1"/>
    </xf>
    <xf numFmtId="0" fontId="124" fillId="0" borderId="0" xfId="46" applyFont="1" applyFill="1" applyAlignment="1">
      <alignment vertical="center"/>
    </xf>
    <xf numFmtId="0" fontId="114" fillId="0" borderId="0" xfId="40" applyFont="1" applyFill="1" applyAlignment="1">
      <alignment horizontal="right" vertical="center" wrapText="1"/>
    </xf>
    <xf numFmtId="169" fontId="119" fillId="0" borderId="0" xfId="40" applyNumberFormat="1" applyFont="1" applyFill="1" applyAlignment="1">
      <alignment vertical="center"/>
    </xf>
    <xf numFmtId="0" fontId="114" fillId="0" borderId="0" xfId="40" applyFont="1" applyFill="1" applyAlignment="1">
      <alignment horizontal="right" vertical="center"/>
    </xf>
    <xf numFmtId="169" fontId="91" fillId="0" borderId="0" xfId="40" applyNumberFormat="1" applyFont="1" applyFill="1" applyAlignment="1">
      <alignment vertical="top"/>
    </xf>
    <xf numFmtId="169" fontId="125" fillId="0" borderId="0" xfId="0" applyNumberFormat="1" applyFont="1" applyFill="1" applyAlignment="1">
      <alignment vertical="center"/>
    </xf>
    <xf numFmtId="167" fontId="91" fillId="0" borderId="0" xfId="40" applyNumberFormat="1" applyFont="1" applyFill="1" applyAlignment="1">
      <alignment vertical="center"/>
    </xf>
    <xf numFmtId="0" fontId="122" fillId="0" borderId="0" xfId="0" applyFont="1" applyFill="1" applyBorder="1" applyAlignment="1">
      <alignment vertical="center"/>
    </xf>
    <xf numFmtId="0" fontId="91" fillId="0" borderId="0" xfId="40" applyFont="1" applyFill="1" applyBorder="1" applyAlignment="1">
      <alignment vertical="center"/>
    </xf>
    <xf numFmtId="0" fontId="51" fillId="0" borderId="0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horizontal="justify" vertical="center" wrapText="1"/>
    </xf>
    <xf numFmtId="8" fontId="51" fillId="0" borderId="0" xfId="0" applyNumberFormat="1" applyFont="1" applyFill="1"/>
    <xf numFmtId="0" fontId="126" fillId="0" borderId="0" xfId="46" applyFont="1" applyFill="1" applyAlignment="1">
      <alignment vertical="center"/>
    </xf>
    <xf numFmtId="0" fontId="108" fillId="0" borderId="0" xfId="40" applyFont="1" applyFill="1" applyAlignment="1">
      <alignment vertical="center"/>
    </xf>
    <xf numFmtId="0" fontId="126" fillId="0" borderId="0" xfId="46" applyFont="1" applyFill="1" applyBorder="1" applyAlignment="1">
      <alignment vertical="center"/>
    </xf>
    <xf numFmtId="0" fontId="127" fillId="0" borderId="0" xfId="46" applyFont="1" applyFill="1" applyAlignment="1">
      <alignment vertical="center"/>
    </xf>
    <xf numFmtId="0" fontId="128" fillId="0" borderId="0" xfId="46" applyFont="1" applyFill="1" applyAlignment="1">
      <alignment vertical="center"/>
    </xf>
    <xf numFmtId="0" fontId="129" fillId="0" borderId="0" xfId="46" applyFont="1" applyFill="1" applyAlignment="1">
      <alignment vertical="center"/>
    </xf>
    <xf numFmtId="0" fontId="89" fillId="0" borderId="0" xfId="46" applyFont="1" applyFill="1"/>
    <xf numFmtId="170" fontId="108" fillId="0" borderId="0" xfId="46" applyNumberFormat="1" applyFont="1" applyFill="1"/>
    <xf numFmtId="0" fontId="89" fillId="0" borderId="0" xfId="46" applyFont="1" applyFill="1" applyAlignment="1">
      <alignment vertical="center"/>
    </xf>
    <xf numFmtId="0" fontId="111" fillId="0" borderId="0" xfId="40" applyFont="1" applyFill="1" applyBorder="1"/>
    <xf numFmtId="171" fontId="113" fillId="0" borderId="0" xfId="40" applyNumberFormat="1" applyFont="1" applyFill="1" applyBorder="1" applyAlignment="1">
      <alignment vertical="center"/>
    </xf>
    <xf numFmtId="0" fontId="3" fillId="0" borderId="0" xfId="50" applyFont="1" applyAlignment="1">
      <alignment horizontal="right" vertical="center"/>
    </xf>
    <xf numFmtId="0" fontId="4" fillId="0" borderId="0" xfId="50" applyFont="1" applyAlignment="1">
      <alignment horizontal="right" vertical="center"/>
    </xf>
    <xf numFmtId="0" fontId="3" fillId="0" borderId="14" xfId="50" applyFont="1" applyBorder="1" applyAlignment="1">
      <alignment horizontal="center" vertical="center" wrapText="1"/>
    </xf>
    <xf numFmtId="4" fontId="8" fillId="0" borderId="14" xfId="50" applyNumberFormat="1" applyFont="1" applyBorder="1" applyAlignment="1">
      <alignment vertical="center" wrapText="1"/>
    </xf>
    <xf numFmtId="0" fontId="3" fillId="54" borderId="32" xfId="0" applyFont="1" applyFill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49" fontId="86" fillId="0" borderId="0" xfId="0" applyNumberFormat="1" applyFont="1" applyAlignment="1">
      <alignment horizontal="center" vertical="center" wrapText="1"/>
    </xf>
    <xf numFmtId="0" fontId="10" fillId="0" borderId="0" xfId="43" applyFont="1" applyAlignment="1">
      <alignment horizontal="left" vertical="center"/>
    </xf>
    <xf numFmtId="4" fontId="10" fillId="0" borderId="0" xfId="43" applyNumberFormat="1" applyFont="1" applyAlignment="1">
      <alignment horizontal="left" vertical="center" wrapText="1"/>
    </xf>
    <xf numFmtId="4" fontId="138" fillId="0" borderId="14" xfId="0" applyNumberFormat="1" applyFont="1" applyBorder="1" applyAlignment="1">
      <alignment vertical="center"/>
    </xf>
    <xf numFmtId="49" fontId="101" fillId="60" borderId="14" xfId="0" applyNumberFormat="1" applyFont="1" applyFill="1" applyBorder="1" applyAlignment="1">
      <alignment vertical="center"/>
    </xf>
    <xf numFmtId="0" fontId="103" fillId="0" borderId="14" xfId="0" applyFont="1" applyBorder="1" applyAlignment="1">
      <alignment horizontal="center" vertical="center"/>
    </xf>
    <xf numFmtId="0" fontId="86" fillId="0" borderId="14" xfId="0" applyFont="1" applyBorder="1" applyAlignment="1">
      <alignment vertical="center"/>
    </xf>
    <xf numFmtId="0" fontId="2" fillId="0" borderId="14" xfId="41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86" fillId="0" borderId="16" xfId="0" applyFont="1" applyBorder="1" applyAlignment="1">
      <alignment vertical="center"/>
    </xf>
    <xf numFmtId="4" fontId="86" fillId="0" borderId="0" xfId="0" applyNumberFormat="1" applyFont="1" applyAlignment="1">
      <alignment vertical="center"/>
    </xf>
    <xf numFmtId="0" fontId="2" fillId="0" borderId="14" xfId="41" applyFont="1" applyBorder="1" applyAlignment="1">
      <alignment vertical="center" wrapText="1"/>
    </xf>
    <xf numFmtId="4" fontId="2" fillId="0" borderId="14" xfId="0" applyNumberFormat="1" applyFont="1" applyBorder="1" applyAlignment="1">
      <alignment horizontal="right" vertical="center"/>
    </xf>
    <xf numFmtId="0" fontId="2" fillId="0" borderId="0" xfId="41" applyFont="1" applyAlignment="1">
      <alignment horizontal="left" vertical="center" wrapText="1"/>
    </xf>
    <xf numFmtId="0" fontId="2" fillId="0" borderId="14" xfId="41" applyFont="1" applyBorder="1" applyAlignment="1">
      <alignment horizontal="left" vertical="top" wrapText="1"/>
    </xf>
    <xf numFmtId="0" fontId="139" fillId="0" borderId="0" xfId="41" applyFont="1" applyAlignment="1">
      <alignment horizontal="left" vertical="center" wrapText="1"/>
    </xf>
    <xf numFmtId="49" fontId="102" fillId="0" borderId="14" xfId="0" applyNumberFormat="1" applyFont="1" applyBorder="1" applyAlignment="1">
      <alignment horizontal="center" vertical="center"/>
    </xf>
    <xf numFmtId="49" fontId="86" fillId="0" borderId="14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vertical="center" wrapText="1"/>
    </xf>
    <xf numFmtId="0" fontId="86" fillId="0" borderId="14" xfId="0" applyFont="1" applyBorder="1" applyAlignment="1">
      <alignment vertical="center" wrapText="1"/>
    </xf>
    <xf numFmtId="4" fontId="86" fillId="0" borderId="14" xfId="0" applyNumberFormat="1" applyFont="1" applyBorder="1" applyAlignment="1">
      <alignment vertical="center" wrapText="1"/>
    </xf>
    <xf numFmtId="14" fontId="48" fillId="0" borderId="83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90" fillId="0" borderId="0" xfId="0" applyFont="1" applyAlignment="1">
      <alignment vertical="center"/>
    </xf>
    <xf numFmtId="0" fontId="1" fillId="0" borderId="0" xfId="0" applyFont="1"/>
    <xf numFmtId="0" fontId="1" fillId="59" borderId="47" xfId="0" applyFont="1" applyFill="1" applyBorder="1" applyAlignment="1">
      <alignment vertical="center" wrapText="1"/>
    </xf>
    <xf numFmtId="0" fontId="1" fillId="59" borderId="75" xfId="0" applyFont="1" applyFill="1" applyBorder="1" applyAlignment="1">
      <alignment vertical="center" wrapText="1"/>
    </xf>
    <xf numFmtId="0" fontId="1" fillId="0" borderId="14" xfId="0" applyFont="1" applyBorder="1"/>
    <xf numFmtId="165" fontId="2" fillId="0" borderId="39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4" fontId="97" fillId="0" borderId="67" xfId="0" applyNumberFormat="1" applyFont="1" applyBorder="1" applyAlignment="1">
      <alignment vertical="center" wrapText="1"/>
    </xf>
    <xf numFmtId="165" fontId="1" fillId="0" borderId="14" xfId="0" applyNumberFormat="1" applyFont="1" applyBorder="1" applyAlignment="1">
      <alignment vertical="center" wrapText="1"/>
    </xf>
    <xf numFmtId="165" fontId="1" fillId="0" borderId="39" xfId="0" applyNumberFormat="1" applyFont="1" applyBorder="1" applyAlignment="1">
      <alignment vertical="center" wrapText="1"/>
    </xf>
    <xf numFmtId="165" fontId="1" fillId="0" borderId="36" xfId="0" applyNumberFormat="1" applyFont="1" applyBorder="1" applyAlignment="1">
      <alignment vertical="center" wrapText="1"/>
    </xf>
    <xf numFmtId="165" fontId="1" fillId="0" borderId="37" xfId="0" applyNumberFormat="1" applyFont="1" applyBorder="1" applyAlignment="1">
      <alignment vertical="center" wrapText="1"/>
    </xf>
    <xf numFmtId="165" fontId="1" fillId="59" borderId="47" xfId="0" applyNumberFormat="1" applyFont="1" applyFill="1" applyBorder="1" applyAlignment="1">
      <alignment vertical="center" wrapText="1"/>
    </xf>
    <xf numFmtId="165" fontId="1" fillId="59" borderId="75" xfId="0" applyNumberFormat="1" applyFont="1" applyFill="1" applyBorder="1" applyAlignment="1">
      <alignment vertical="center" wrapText="1"/>
    </xf>
    <xf numFmtId="165" fontId="2" fillId="0" borderId="67" xfId="0" applyNumberFormat="1" applyFont="1" applyBorder="1" applyAlignment="1">
      <alignment vertical="center" wrapText="1"/>
    </xf>
    <xf numFmtId="165" fontId="1" fillId="0" borderId="17" xfId="0" applyNumberFormat="1" applyFont="1" applyBorder="1" applyAlignment="1">
      <alignment vertical="center" wrapText="1"/>
    </xf>
    <xf numFmtId="165" fontId="1" fillId="0" borderId="43" xfId="0" applyNumberFormat="1" applyFont="1" applyBorder="1" applyAlignment="1">
      <alignment vertical="center" wrapText="1"/>
    </xf>
    <xf numFmtId="165" fontId="1" fillId="0" borderId="14" xfId="0" applyNumberFormat="1" applyFont="1" applyBorder="1"/>
    <xf numFmtId="165" fontId="2" fillId="0" borderId="38" xfId="0" applyNumberFormat="1" applyFont="1" applyBorder="1" applyAlignment="1">
      <alignment vertical="center" wrapText="1"/>
    </xf>
    <xf numFmtId="0" fontId="1" fillId="0" borderId="0" xfId="43" applyFont="1"/>
    <xf numFmtId="0" fontId="3" fillId="0" borderId="17" xfId="43" applyFont="1" applyBorder="1" applyAlignment="1">
      <alignment horizontal="center" vertical="center" wrapText="1"/>
    </xf>
    <xf numFmtId="0" fontId="60" fillId="0" borderId="0" xfId="43" applyFont="1"/>
    <xf numFmtId="0" fontId="3" fillId="0" borderId="17" xfId="43" applyFont="1" applyBorder="1" applyAlignment="1">
      <alignment horizontal="center" vertical="center"/>
    </xf>
    <xf numFmtId="0" fontId="8" fillId="0" borderId="15" xfId="43" applyFont="1" applyBorder="1" applyAlignment="1">
      <alignment horizontal="center" vertical="center"/>
    </xf>
    <xf numFmtId="49" fontId="8" fillId="0" borderId="15" xfId="43" applyNumberFormat="1" applyFont="1" applyBorder="1" applyAlignment="1">
      <alignment horizontal="center" vertical="center"/>
    </xf>
    <xf numFmtId="0" fontId="8" fillId="55" borderId="15" xfId="43" applyFont="1" applyFill="1" applyBorder="1" applyAlignment="1">
      <alignment horizontal="center" vertical="center"/>
    </xf>
    <xf numFmtId="0" fontId="8" fillId="0" borderId="15" xfId="43" applyFont="1" applyBorder="1" applyAlignment="1">
      <alignment vertical="center"/>
    </xf>
    <xf numFmtId="4" fontId="8" fillId="0" borderId="15" xfId="43" applyNumberFormat="1" applyFont="1" applyBorder="1" applyAlignment="1">
      <alignment vertical="center"/>
    </xf>
    <xf numFmtId="4" fontId="8" fillId="0" borderId="15" xfId="43" applyNumberFormat="1" applyFont="1" applyBorder="1" applyAlignment="1">
      <alignment horizontal="right" vertical="center"/>
    </xf>
    <xf numFmtId="0" fontId="8" fillId="0" borderId="14" xfId="43" applyFont="1" applyBorder="1" applyAlignment="1">
      <alignment horizontal="center" vertical="center"/>
    </xf>
    <xf numFmtId="49" fontId="8" fillId="0" borderId="14" xfId="43" applyNumberFormat="1" applyFont="1" applyBorder="1" applyAlignment="1">
      <alignment horizontal="center" vertical="center"/>
    </xf>
    <xf numFmtId="0" fontId="8" fillId="0" borderId="14" xfId="43" applyFont="1" applyBorder="1" applyAlignment="1">
      <alignment vertical="center" wrapText="1"/>
    </xf>
    <xf numFmtId="4" fontId="8" fillId="0" borderId="14" xfId="43" applyNumberFormat="1" applyFont="1" applyBorder="1" applyAlignment="1">
      <alignment vertical="center"/>
    </xf>
    <xf numFmtId="4" fontId="8" fillId="0" borderId="14" xfId="43" applyNumberFormat="1" applyFont="1" applyBorder="1" applyAlignment="1">
      <alignment horizontal="right" vertical="center"/>
    </xf>
    <xf numFmtId="49" fontId="8" fillId="0" borderId="14" xfId="43" applyNumberFormat="1" applyFont="1" applyBorder="1" applyAlignment="1">
      <alignment horizontal="center" vertical="center" wrapText="1"/>
    </xf>
    <xf numFmtId="0" fontId="8" fillId="0" borderId="36" xfId="43" applyFont="1" applyBorder="1" applyAlignment="1">
      <alignment horizontal="center" vertical="center"/>
    </xf>
    <xf numFmtId="49" fontId="8" fillId="0" borderId="36" xfId="43" applyNumberFormat="1" applyFont="1" applyBorder="1" applyAlignment="1">
      <alignment horizontal="center" vertical="center"/>
    </xf>
    <xf numFmtId="0" fontId="8" fillId="55" borderId="35" xfId="43" applyFont="1" applyFill="1" applyBorder="1" applyAlignment="1">
      <alignment horizontal="center" vertical="center"/>
    </xf>
    <xf numFmtId="0" fontId="8" fillId="0" borderId="36" xfId="43" applyFont="1" applyBorder="1" applyAlignment="1">
      <alignment vertical="center" wrapText="1"/>
    </xf>
    <xf numFmtId="4" fontId="8" fillId="0" borderId="88" xfId="43" applyNumberFormat="1" applyFont="1" applyBorder="1" applyAlignment="1">
      <alignment vertical="center"/>
    </xf>
    <xf numFmtId="4" fontId="8" fillId="0" borderId="36" xfId="43" applyNumberFormat="1" applyFont="1" applyBorder="1" applyAlignment="1">
      <alignment vertical="center"/>
    </xf>
    <xf numFmtId="4" fontId="8" fillId="0" borderId="88" xfId="43" applyNumberFormat="1" applyFont="1" applyBorder="1" applyAlignment="1">
      <alignment horizontal="right" vertical="center"/>
    </xf>
    <xf numFmtId="4" fontId="8" fillId="0" borderId="89" xfId="43" applyNumberFormat="1" applyFont="1" applyBorder="1" applyAlignment="1">
      <alignment vertical="center"/>
    </xf>
    <xf numFmtId="4" fontId="8" fillId="0" borderId="68" xfId="0" applyNumberFormat="1" applyFont="1" applyFill="1" applyBorder="1" applyAlignment="1">
      <alignment horizontal="right"/>
    </xf>
    <xf numFmtId="4" fontId="43" fillId="0" borderId="0" xfId="0" applyNumberFormat="1" applyFont="1" applyFill="1" applyBorder="1"/>
    <xf numFmtId="4" fontId="43" fillId="0" borderId="70" xfId="0" applyNumberFormat="1" applyFont="1" applyFill="1" applyBorder="1"/>
    <xf numFmtId="4" fontId="43" fillId="0" borderId="42" xfId="0" applyNumberFormat="1" applyFont="1" applyFill="1" applyBorder="1"/>
    <xf numFmtId="0" fontId="8" fillId="0" borderId="0" xfId="0" applyFont="1" applyFill="1" applyBorder="1" applyAlignment="1">
      <alignment horizontal="left"/>
    </xf>
    <xf numFmtId="170" fontId="57" fillId="18" borderId="11" xfId="53" applyNumberFormat="1" applyFont="1" applyFill="1" applyBorder="1" applyAlignment="1">
      <alignment horizontal="right" vertical="center"/>
    </xf>
    <xf numFmtId="170" fontId="115" fillId="18" borderId="39" xfId="53" applyNumberFormat="1" applyFont="1" applyFill="1" applyBorder="1" applyAlignment="1">
      <alignment horizontal="right" vertical="center" wrapText="1"/>
    </xf>
    <xf numFmtId="170" fontId="120" fillId="0" borderId="11" xfId="53" applyNumberFormat="1" applyFont="1" applyBorder="1" applyAlignment="1">
      <alignment horizontal="right" vertical="center"/>
    </xf>
    <xf numFmtId="170" fontId="121" fillId="0" borderId="34" xfId="53" applyNumberFormat="1" applyFont="1" applyBorder="1" applyAlignment="1">
      <alignment vertical="center"/>
    </xf>
    <xf numFmtId="170" fontId="121" fillId="0" borderId="38" xfId="53" applyNumberFormat="1" applyFont="1" applyBorder="1" applyAlignment="1">
      <alignment vertical="center"/>
    </xf>
    <xf numFmtId="170" fontId="121" fillId="0" borderId="39" xfId="0" applyNumberFormat="1" applyFont="1" applyBorder="1" applyAlignment="1">
      <alignment horizontal="right" vertical="center"/>
    </xf>
    <xf numFmtId="170" fontId="121" fillId="0" borderId="41" xfId="53" applyNumberFormat="1" applyFont="1" applyBorder="1" applyAlignment="1">
      <alignment vertical="center"/>
    </xf>
    <xf numFmtId="170" fontId="7" fillId="0" borderId="0" xfId="53" applyNumberFormat="1" applyFont="1" applyBorder="1" applyAlignment="1">
      <alignment horizontal="right" vertical="center"/>
    </xf>
    <xf numFmtId="170" fontId="121" fillId="0" borderId="38" xfId="53" applyNumberFormat="1" applyFont="1" applyBorder="1" applyAlignment="1">
      <alignment horizontal="right" vertical="center"/>
    </xf>
    <xf numFmtId="170" fontId="121" fillId="0" borderId="39" xfId="53" applyNumberFormat="1" applyFont="1" applyBorder="1" applyAlignment="1">
      <alignment vertical="center"/>
    </xf>
    <xf numFmtId="170" fontId="7" fillId="60" borderId="11" xfId="53" applyNumberFormat="1" applyFont="1" applyFill="1" applyBorder="1" applyAlignment="1">
      <alignment horizontal="right" vertical="center"/>
    </xf>
    <xf numFmtId="49" fontId="51" fillId="0" borderId="0" xfId="0" applyNumberFormat="1" applyFont="1" applyAlignment="1">
      <alignment horizontal="center"/>
    </xf>
    <xf numFmtId="0" fontId="51" fillId="0" borderId="0" xfId="0" applyFont="1" applyFill="1" applyAlignment="1">
      <alignment horizontal="left"/>
    </xf>
    <xf numFmtId="0" fontId="51" fillId="0" borderId="0" xfId="0" applyFont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9" fillId="0" borderId="70" xfId="51" applyFont="1" applyBorder="1" applyAlignment="1">
      <alignment horizontal="left"/>
    </xf>
    <xf numFmtId="0" fontId="9" fillId="0" borderId="0" xfId="51" applyFont="1" applyBorder="1" applyAlignment="1">
      <alignment horizontal="left"/>
    </xf>
    <xf numFmtId="0" fontId="15" fillId="0" borderId="18" xfId="54" applyFont="1" applyFill="1" applyBorder="1" applyAlignment="1">
      <alignment horizontal="center" vertical="top"/>
    </xf>
    <xf numFmtId="0" fontId="15" fillId="0" borderId="31" xfId="54" applyFont="1" applyFill="1" applyBorder="1" applyAlignment="1">
      <alignment horizontal="center" vertical="top"/>
    </xf>
    <xf numFmtId="0" fontId="15" fillId="0" borderId="60" xfId="54" applyFont="1" applyFill="1" applyBorder="1" applyAlignment="1">
      <alignment horizontal="center" vertical="top"/>
    </xf>
    <xf numFmtId="0" fontId="23" fillId="0" borderId="50" xfId="54" applyFont="1" applyFill="1" applyBorder="1" applyAlignment="1">
      <alignment horizontal="left"/>
    </xf>
    <xf numFmtId="0" fontId="23" fillId="0" borderId="32" xfId="54" applyFont="1" applyFill="1" applyBorder="1" applyAlignment="1">
      <alignment horizontal="left"/>
    </xf>
    <xf numFmtId="0" fontId="9" fillId="0" borderId="27" xfId="54" applyFont="1" applyFill="1" applyBorder="1" applyAlignment="1">
      <alignment horizontal="left"/>
    </xf>
    <xf numFmtId="0" fontId="9" fillId="0" borderId="72" xfId="54" applyFont="1" applyFill="1" applyBorder="1" applyAlignment="1">
      <alignment horizontal="left"/>
    </xf>
    <xf numFmtId="0" fontId="21" fillId="0" borderId="57" xfId="54" applyFont="1" applyFill="1" applyBorder="1" applyAlignment="1">
      <alignment horizontal="center"/>
    </xf>
    <xf numFmtId="0" fontId="15" fillId="0" borderId="86" xfId="54" applyFont="1" applyFill="1" applyBorder="1" applyAlignment="1">
      <alignment horizontal="center"/>
    </xf>
    <xf numFmtId="0" fontId="15" fillId="0" borderId="40" xfId="54" applyFont="1" applyFill="1" applyBorder="1" applyAlignment="1">
      <alignment horizontal="center" vertical="top"/>
    </xf>
    <xf numFmtId="0" fontId="20" fillId="0" borderId="14" xfId="54" applyFont="1" applyFill="1" applyBorder="1" applyAlignment="1">
      <alignment horizontal="left"/>
    </xf>
    <xf numFmtId="0" fontId="20" fillId="0" borderId="16" xfId="54" applyFont="1" applyFill="1" applyBorder="1" applyAlignment="1">
      <alignment horizontal="left"/>
    </xf>
    <xf numFmtId="0" fontId="9" fillId="0" borderId="17" xfId="54" applyFont="1" applyFill="1" applyBorder="1" applyAlignment="1">
      <alignment horizontal="left"/>
    </xf>
    <xf numFmtId="0" fontId="9" fillId="0" borderId="76" xfId="54" applyFont="1" applyFill="1" applyBorder="1" applyAlignment="1">
      <alignment horizontal="left"/>
    </xf>
    <xf numFmtId="0" fontId="20" fillId="0" borderId="59" xfId="54" applyFont="1" applyFill="1" applyBorder="1" applyAlignment="1">
      <alignment horizontal="left"/>
    </xf>
    <xf numFmtId="0" fontId="20" fillId="0" borderId="78" xfId="54" applyFont="1" applyFill="1" applyBorder="1" applyAlignment="1">
      <alignment horizontal="left"/>
    </xf>
    <xf numFmtId="0" fontId="9" fillId="0" borderId="62" xfId="54" applyFont="1" applyFill="1" applyBorder="1" applyAlignment="1">
      <alignment horizontal="left"/>
    </xf>
    <xf numFmtId="0" fontId="9" fillId="0" borderId="45" xfId="54" applyFont="1" applyFill="1" applyBorder="1" applyAlignment="1">
      <alignment horizontal="left"/>
    </xf>
    <xf numFmtId="0" fontId="15" fillId="0" borderId="14" xfId="54" applyFont="1" applyFill="1" applyBorder="1" applyAlignment="1">
      <alignment horizontal="left"/>
    </xf>
    <xf numFmtId="0" fontId="15" fillId="0" borderId="16" xfId="54" applyFont="1" applyFill="1" applyBorder="1" applyAlignment="1">
      <alignment horizontal="left"/>
    </xf>
    <xf numFmtId="0" fontId="23" fillId="53" borderId="50" xfId="54" applyFont="1" applyFill="1" applyBorder="1" applyAlignment="1">
      <alignment horizontal="left" vertical="center"/>
    </xf>
    <xf numFmtId="0" fontId="23" fillId="53" borderId="32" xfId="54" applyFont="1" applyFill="1" applyBorder="1" applyAlignment="1">
      <alignment horizontal="left" vertical="center"/>
    </xf>
    <xf numFmtId="0" fontId="15" fillId="0" borderId="82" xfId="54" applyFont="1" applyFill="1" applyBorder="1" applyAlignment="1">
      <alignment horizontal="center" vertical="top"/>
    </xf>
    <xf numFmtId="0" fontId="9" fillId="0" borderId="14" xfId="54" applyFont="1" applyFill="1" applyBorder="1" applyAlignment="1">
      <alignment horizontal="left"/>
    </xf>
    <xf numFmtId="0" fontId="9" fillId="0" borderId="16" xfId="54" applyFont="1" applyFill="1" applyBorder="1" applyAlignment="1">
      <alignment horizontal="left"/>
    </xf>
    <xf numFmtId="0" fontId="9" fillId="0" borderId="47" xfId="54" applyFont="1" applyFill="1" applyBorder="1" applyAlignment="1">
      <alignment horizontal="left"/>
    </xf>
    <xf numFmtId="0" fontId="20" fillId="0" borderId="0" xfId="54" applyFont="1" applyFill="1" applyAlignment="1">
      <alignment horizontal="right"/>
    </xf>
    <xf numFmtId="0" fontId="18" fillId="0" borderId="0" xfId="54" applyFont="1" applyFill="1" applyBorder="1" applyAlignment="1">
      <alignment horizontal="center"/>
    </xf>
    <xf numFmtId="0" fontId="19" fillId="0" borderId="0" xfId="54" applyFont="1" applyFill="1" applyBorder="1" applyAlignment="1">
      <alignment horizontal="center"/>
    </xf>
    <xf numFmtId="0" fontId="20" fillId="0" borderId="0" xfId="54" applyFont="1" applyFill="1" applyBorder="1" applyAlignment="1">
      <alignment horizontal="center"/>
    </xf>
    <xf numFmtId="0" fontId="15" fillId="0" borderId="15" xfId="54" applyFont="1" applyFill="1" applyBorder="1" applyAlignment="1">
      <alignment horizontal="left"/>
    </xf>
    <xf numFmtId="0" fontId="15" fillId="0" borderId="62" xfId="54" applyFont="1" applyFill="1" applyBorder="1" applyAlignment="1">
      <alignment horizontal="left"/>
    </xf>
    <xf numFmtId="0" fontId="7" fillId="0" borderId="10" xfId="54" applyFont="1" applyFill="1" applyBorder="1" applyAlignment="1">
      <alignment horizontal="left" vertical="center"/>
    </xf>
    <xf numFmtId="0" fontId="15" fillId="0" borderId="59" xfId="54" applyFont="1" applyFill="1" applyBorder="1" applyAlignment="1">
      <alignment horizontal="left" vertical="center"/>
    </xf>
    <xf numFmtId="0" fontId="15" fillId="0" borderId="78" xfId="54" applyFont="1" applyFill="1" applyBorder="1" applyAlignment="1">
      <alignment horizontal="left" vertical="center"/>
    </xf>
    <xf numFmtId="0" fontId="15" fillId="0" borderId="47" xfId="54" applyFont="1" applyFill="1" applyBorder="1" applyAlignment="1">
      <alignment horizontal="left" vertical="center"/>
    </xf>
    <xf numFmtId="0" fontId="7" fillId="0" borderId="29" xfId="54" applyFont="1" applyFill="1" applyBorder="1" applyAlignment="1">
      <alignment horizontal="left" vertical="center" wrapText="1"/>
    </xf>
    <xf numFmtId="0" fontId="7" fillId="0" borderId="32" xfId="54" applyFont="1" applyFill="1" applyBorder="1" applyAlignment="1">
      <alignment horizontal="left" vertical="center" wrapText="1"/>
    </xf>
    <xf numFmtId="0" fontId="7" fillId="0" borderId="53" xfId="54" applyFont="1" applyFill="1" applyBorder="1" applyAlignment="1">
      <alignment horizontal="left" vertical="center" wrapText="1"/>
    </xf>
    <xf numFmtId="0" fontId="15" fillId="0" borderId="45" xfId="54" applyFont="1" applyFill="1" applyBorder="1" applyAlignment="1">
      <alignment horizontal="left" vertical="center"/>
    </xf>
    <xf numFmtId="0" fontId="15" fillId="0" borderId="65" xfId="54" applyFont="1" applyFill="1" applyBorder="1" applyAlignment="1">
      <alignment horizontal="left" vertical="center"/>
    </xf>
    <xf numFmtId="0" fontId="9" fillId="0" borderId="47" xfId="54" applyFont="1" applyFill="1" applyBorder="1" applyAlignment="1">
      <alignment horizontal="left" vertical="center"/>
    </xf>
    <xf numFmtId="0" fontId="7" fillId="0" borderId="29" xfId="54" applyFont="1" applyFill="1" applyBorder="1" applyAlignment="1">
      <alignment horizontal="left" vertical="center"/>
    </xf>
    <xf numFmtId="0" fontId="7" fillId="0" borderId="32" xfId="54" applyFont="1" applyFill="1" applyBorder="1" applyAlignment="1">
      <alignment horizontal="left" vertical="center"/>
    </xf>
    <xf numFmtId="0" fontId="7" fillId="0" borderId="53" xfId="54" applyFont="1" applyFill="1" applyBorder="1" applyAlignment="1">
      <alignment horizontal="left" vertical="center"/>
    </xf>
    <xf numFmtId="0" fontId="9" fillId="0" borderId="0" xfId="54" applyFont="1" applyFill="1" applyBorder="1" applyAlignment="1">
      <alignment horizontal="left" vertical="center"/>
    </xf>
    <xf numFmtId="0" fontId="15" fillId="0" borderId="67" xfId="54" applyFont="1" applyFill="1" applyBorder="1" applyAlignment="1">
      <alignment horizontal="left" vertical="center"/>
    </xf>
    <xf numFmtId="0" fontId="15" fillId="0" borderId="0" xfId="54" applyFont="1" applyFill="1" applyBorder="1" applyAlignment="1">
      <alignment horizontal="left" vertical="center"/>
    </xf>
    <xf numFmtId="0" fontId="9" fillId="0" borderId="45" xfId="54" applyFont="1" applyFill="1" applyBorder="1" applyAlignment="1">
      <alignment horizontal="left" vertical="center"/>
    </xf>
    <xf numFmtId="0" fontId="9" fillId="0" borderId="15" xfId="54" applyFont="1" applyFill="1" applyBorder="1" applyAlignment="1">
      <alignment horizontal="left" vertical="center"/>
    </xf>
    <xf numFmtId="0" fontId="19" fillId="0" borderId="0" xfId="54" applyFont="1" applyAlignment="1">
      <alignment horizontal="center" vertical="center"/>
    </xf>
    <xf numFmtId="0" fontId="20" fillId="0" borderId="0" xfId="54" applyFont="1" applyAlignment="1">
      <alignment horizontal="center" vertical="center"/>
    </xf>
    <xf numFmtId="0" fontId="21" fillId="0" borderId="0" xfId="54" applyFont="1" applyAlignment="1">
      <alignment horizontal="center" vertical="center"/>
    </xf>
    <xf numFmtId="0" fontId="22" fillId="0" borderId="54" xfId="54" applyFont="1" applyFill="1" applyBorder="1" applyAlignment="1">
      <alignment horizontal="center" vertical="center"/>
    </xf>
    <xf numFmtId="0" fontId="18" fillId="0" borderId="0" xfId="54" applyFont="1" applyAlignment="1">
      <alignment horizontal="center" vertical="center"/>
    </xf>
    <xf numFmtId="0" fontId="2" fillId="0" borderId="54" xfId="54" applyFont="1" applyFill="1" applyBorder="1" applyAlignment="1">
      <alignment horizontal="center" vertical="center"/>
    </xf>
    <xf numFmtId="0" fontId="2" fillId="0" borderId="26" xfId="54" applyFont="1" applyFill="1" applyBorder="1" applyAlignment="1">
      <alignment horizontal="center" vertical="center"/>
    </xf>
    <xf numFmtId="0" fontId="9" fillId="0" borderId="76" xfId="54" applyFont="1" applyFill="1" applyBorder="1" applyAlignment="1">
      <alignment horizontal="left" vertical="center"/>
    </xf>
    <xf numFmtId="0" fontId="9" fillId="0" borderId="87" xfId="54" applyFont="1" applyFill="1" applyBorder="1" applyAlignment="1">
      <alignment horizontal="left" vertical="center"/>
    </xf>
    <xf numFmtId="0" fontId="21" fillId="0" borderId="50" xfId="54" applyFont="1" applyBorder="1" applyAlignment="1">
      <alignment horizontal="center" vertical="center"/>
    </xf>
    <xf numFmtId="0" fontId="15" fillId="0" borderId="32" xfId="54" applyFont="1" applyBorder="1" applyAlignment="1">
      <alignment horizontal="center" vertical="center"/>
    </xf>
    <xf numFmtId="0" fontId="20" fillId="0" borderId="32" xfId="54" applyFont="1" applyFill="1" applyBorder="1" applyAlignment="1">
      <alignment horizontal="left" vertical="center"/>
    </xf>
    <xf numFmtId="0" fontId="7" fillId="0" borderId="50" xfId="54" applyFont="1" applyFill="1" applyBorder="1" applyAlignment="1">
      <alignment horizontal="left" vertical="center"/>
    </xf>
    <xf numFmtId="0" fontId="9" fillId="0" borderId="29" xfId="54" applyFont="1" applyFill="1" applyBorder="1" applyAlignment="1">
      <alignment horizontal="left"/>
    </xf>
    <xf numFmtId="0" fontId="9" fillId="0" borderId="32" xfId="54" applyFont="1" applyFill="1" applyBorder="1" applyAlignment="1">
      <alignment horizontal="left"/>
    </xf>
    <xf numFmtId="0" fontId="9" fillId="0" borderId="66" xfId="54" applyFont="1" applyFill="1" applyBorder="1" applyAlignment="1">
      <alignment horizontal="left"/>
    </xf>
    <xf numFmtId="0" fontId="9" fillId="0" borderId="65" xfId="54" applyFont="1" applyFill="1" applyBorder="1" applyAlignment="1">
      <alignment horizontal="left"/>
    </xf>
    <xf numFmtId="0" fontId="7" fillId="0" borderId="10" xfId="54" applyFont="1" applyFill="1" applyBorder="1" applyAlignment="1">
      <alignment vertical="center" wrapText="1"/>
    </xf>
    <xf numFmtId="0" fontId="2" fillId="0" borderId="27" xfId="54" applyFont="1" applyFill="1" applyBorder="1" applyAlignment="1">
      <alignment horizontal="left" vertical="center"/>
    </xf>
    <xf numFmtId="0" fontId="2" fillId="0" borderId="72" xfId="54" applyFont="1" applyFill="1" applyBorder="1" applyAlignment="1">
      <alignment horizontal="left" vertical="center"/>
    </xf>
    <xf numFmtId="0" fontId="7" fillId="53" borderId="50" xfId="54" applyFont="1" applyFill="1" applyBorder="1" applyAlignment="1">
      <alignment horizontal="left" vertical="center"/>
    </xf>
    <xf numFmtId="0" fontId="7" fillId="53" borderId="32" xfId="54" applyFont="1" applyFill="1" applyBorder="1" applyAlignment="1">
      <alignment horizontal="left" vertical="center"/>
    </xf>
    <xf numFmtId="0" fontId="9" fillId="0" borderId="0" xfId="54" applyFont="1" applyFill="1" applyBorder="1" applyAlignment="1">
      <alignment horizontal="left"/>
    </xf>
    <xf numFmtId="0" fontId="9" fillId="0" borderId="67" xfId="54" applyFont="1" applyFill="1" applyBorder="1" applyAlignment="1">
      <alignment horizontal="left"/>
    </xf>
    <xf numFmtId="0" fontId="2" fillId="0" borderId="13" xfId="0" applyFont="1" applyFill="1" applyBorder="1" applyAlignment="1">
      <alignment horizontal="left" vertical="top" wrapText="1"/>
    </xf>
    <xf numFmtId="0" fontId="2" fillId="0" borderId="35" xfId="0" applyFont="1" applyFill="1" applyBorder="1" applyAlignment="1">
      <alignment horizontal="left" vertical="top" wrapText="1"/>
    </xf>
    <xf numFmtId="49" fontId="2" fillId="0" borderId="50" xfId="0" applyNumberFormat="1" applyFont="1" applyFill="1" applyBorder="1" applyAlignment="1">
      <alignment horizontal="center" vertical="center"/>
    </xf>
    <xf numFmtId="49" fontId="2" fillId="0" borderId="53" xfId="0" applyNumberFormat="1" applyFont="1" applyFill="1" applyBorder="1" applyAlignment="1">
      <alignment horizontal="center" vertical="center"/>
    </xf>
    <xf numFmtId="0" fontId="4" fillId="53" borderId="50" xfId="0" applyFont="1" applyFill="1" applyBorder="1" applyAlignment="1">
      <alignment horizontal="left" vertical="center"/>
    </xf>
    <xf numFmtId="0" fontId="4" fillId="53" borderId="53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53" borderId="50" xfId="0" applyFont="1" applyFill="1" applyBorder="1" applyAlignment="1">
      <alignment horizontal="left"/>
    </xf>
    <xf numFmtId="0" fontId="4" fillId="53" borderId="53" xfId="0" applyFont="1" applyFill="1" applyBorder="1" applyAlignment="1">
      <alignment horizontal="left"/>
    </xf>
    <xf numFmtId="49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49" fontId="4" fillId="0" borderId="29" xfId="0" applyNumberFormat="1" applyFont="1" applyFill="1" applyBorder="1" applyAlignment="1">
      <alignment horizontal="left" vertical="center"/>
    </xf>
    <xf numFmtId="4" fontId="4" fillId="0" borderId="32" xfId="0" applyNumberFormat="1" applyFont="1" applyFill="1" applyBorder="1" applyAlignment="1">
      <alignment horizontal="right" vertical="center"/>
    </xf>
    <xf numFmtId="0" fontId="2" fillId="0" borderId="16" xfId="54" applyFont="1" applyFill="1" applyBorder="1" applyAlignment="1">
      <alignment horizontal="left"/>
    </xf>
    <xf numFmtId="0" fontId="2" fillId="0" borderId="75" xfId="54" applyFont="1" applyFill="1" applyBorder="1" applyAlignment="1">
      <alignment horizontal="left"/>
    </xf>
    <xf numFmtId="0" fontId="8" fillId="0" borderId="0" xfId="54" applyFont="1" applyFill="1" applyAlignment="1">
      <alignment horizontal="left" vertical="top" wrapText="1"/>
    </xf>
    <xf numFmtId="0" fontId="6" fillId="0" borderId="0" xfId="54" applyFont="1" applyAlignment="1">
      <alignment horizontal="center"/>
    </xf>
    <xf numFmtId="0" fontId="7" fillId="0" borderId="16" xfId="54" applyFont="1" applyFill="1" applyBorder="1" applyAlignment="1">
      <alignment horizontal="left" vertical="top" wrapText="1"/>
    </xf>
    <xf numFmtId="0" fontId="7" fillId="0" borderId="47" xfId="54" applyFont="1" applyFill="1" applyBorder="1" applyAlignment="1">
      <alignment horizontal="left" vertical="top" wrapText="1"/>
    </xf>
    <xf numFmtId="0" fontId="7" fillId="0" borderId="75" xfId="54" applyFont="1" applyFill="1" applyBorder="1" applyAlignment="1">
      <alignment horizontal="left" vertical="top" wrapText="1"/>
    </xf>
    <xf numFmtId="0" fontId="2" fillId="0" borderId="16" xfId="54" applyFont="1" applyFill="1" applyBorder="1" applyAlignment="1">
      <alignment horizontal="left" vertical="top" wrapText="1"/>
    </xf>
    <xf numFmtId="0" fontId="2" fillId="0" borderId="75" xfId="54" applyFont="1" applyFill="1" applyBorder="1" applyAlignment="1">
      <alignment horizontal="left" vertical="top" wrapText="1"/>
    </xf>
    <xf numFmtId="170" fontId="2" fillId="0" borderId="28" xfId="53" applyNumberFormat="1" applyFont="1" applyBorder="1" applyAlignment="1">
      <alignment horizontal="right" vertical="center"/>
    </xf>
    <xf numFmtId="170" fontId="2" fillId="0" borderId="62" xfId="53" applyNumberFormat="1" applyFont="1" applyBorder="1" applyAlignment="1">
      <alignment horizontal="right" vertical="center"/>
    </xf>
    <xf numFmtId="0" fontId="7" fillId="0" borderId="62" xfId="54" applyFont="1" applyFill="1" applyBorder="1" applyAlignment="1">
      <alignment horizontal="left" vertical="top" wrapText="1"/>
    </xf>
    <xf numFmtId="0" fontId="7" fillId="0" borderId="45" xfId="54" applyFont="1" applyFill="1" applyBorder="1" applyAlignment="1">
      <alignment horizontal="left" vertical="top" wrapText="1"/>
    </xf>
    <xf numFmtId="0" fontId="7" fillId="0" borderId="74" xfId="54" applyFont="1" applyFill="1" applyBorder="1" applyAlignment="1">
      <alignment horizontal="left" vertical="top" wrapText="1"/>
    </xf>
    <xf numFmtId="4" fontId="4" fillId="0" borderId="13" xfId="54" applyNumberFormat="1" applyFont="1" applyFill="1" applyBorder="1" applyAlignment="1">
      <alignment vertical="center"/>
    </xf>
    <xf numFmtId="4" fontId="4" fillId="0" borderId="15" xfId="54" applyNumberFormat="1" applyFont="1" applyFill="1" applyBorder="1" applyAlignment="1">
      <alignment vertical="center"/>
    </xf>
    <xf numFmtId="4" fontId="4" fillId="0" borderId="19" xfId="54" applyNumberFormat="1" applyFont="1" applyFill="1" applyBorder="1" applyAlignment="1">
      <alignment horizontal="right" vertical="center"/>
    </xf>
    <xf numFmtId="4" fontId="4" fillId="0" borderId="38" xfId="54" applyNumberFormat="1" applyFont="1" applyFill="1" applyBorder="1" applyAlignment="1">
      <alignment horizontal="right" vertical="center"/>
    </xf>
    <xf numFmtId="49" fontId="20" fillId="0" borderId="0" xfId="54" applyNumberFormat="1" applyFont="1" applyAlignment="1">
      <alignment horizontal="right"/>
    </xf>
    <xf numFmtId="0" fontId="18" fillId="0" borderId="0" xfId="54" applyFont="1" applyAlignment="1">
      <alignment horizontal="center"/>
    </xf>
    <xf numFmtId="0" fontId="19" fillId="0" borderId="0" xfId="54" applyFont="1" applyAlignment="1">
      <alignment horizontal="center"/>
    </xf>
    <xf numFmtId="0" fontId="21" fillId="0" borderId="28" xfId="54" applyFont="1" applyBorder="1" applyAlignment="1">
      <alignment horizontal="center" vertical="center"/>
    </xf>
    <xf numFmtId="0" fontId="21" fillId="0" borderId="86" xfId="54" applyFont="1" applyBorder="1" applyAlignment="1">
      <alignment horizontal="center" vertical="center"/>
    </xf>
    <xf numFmtId="0" fontId="2" fillId="0" borderId="33" xfId="43" applyFont="1" applyFill="1" applyBorder="1" applyAlignment="1">
      <alignment horizontal="left" vertical="center"/>
    </xf>
    <xf numFmtId="0" fontId="2" fillId="0" borderId="14" xfId="54" applyFont="1" applyFill="1" applyBorder="1" applyAlignment="1">
      <alignment horizontal="left" vertical="center"/>
    </xf>
    <xf numFmtId="0" fontId="2" fillId="0" borderId="16" xfId="54" applyFont="1" applyBorder="1" applyAlignment="1">
      <alignment horizontal="left" vertical="center"/>
    </xf>
    <xf numFmtId="0" fontId="2" fillId="0" borderId="47" xfId="54" applyFont="1" applyBorder="1" applyAlignment="1">
      <alignment horizontal="left" vertical="center"/>
    </xf>
    <xf numFmtId="0" fontId="2" fillId="0" borderId="67" xfId="54" applyFont="1" applyBorder="1" applyAlignment="1">
      <alignment horizontal="left" vertical="center"/>
    </xf>
    <xf numFmtId="0" fontId="2" fillId="0" borderId="76" xfId="54" applyFont="1" applyFill="1" applyBorder="1" applyAlignment="1">
      <alignment horizontal="left" vertical="center" wrapText="1"/>
    </xf>
    <xf numFmtId="0" fontId="2" fillId="0" borderId="49" xfId="54" applyFont="1" applyFill="1" applyBorder="1" applyAlignment="1">
      <alignment horizontal="left" vertical="center" wrapText="1"/>
    </xf>
    <xf numFmtId="0" fontId="2" fillId="0" borderId="87" xfId="54" applyFont="1" applyFill="1" applyBorder="1" applyAlignment="1">
      <alignment horizontal="left" vertical="center" wrapText="1"/>
    </xf>
    <xf numFmtId="0" fontId="2" fillId="0" borderId="36" xfId="54" applyFont="1" applyFill="1" applyBorder="1" applyAlignment="1">
      <alignment horizontal="left" vertical="center"/>
    </xf>
    <xf numFmtId="0" fontId="2" fillId="0" borderId="15" xfId="54" applyFont="1" applyFill="1" applyBorder="1" applyAlignment="1">
      <alignment horizontal="left" vertical="center"/>
    </xf>
    <xf numFmtId="0" fontId="2" fillId="0" borderId="62" xfId="54" applyFont="1" applyFill="1" applyBorder="1" applyAlignment="1">
      <alignment horizontal="left" vertical="center"/>
    </xf>
    <xf numFmtId="0" fontId="2" fillId="0" borderId="16" xfId="54" applyFont="1" applyFill="1" applyBorder="1" applyAlignment="1">
      <alignment horizontal="left" vertical="center"/>
    </xf>
    <xf numFmtId="0" fontId="2" fillId="0" borderId="71" xfId="54" applyFont="1" applyFill="1" applyBorder="1" applyAlignment="1">
      <alignment horizontal="left" vertical="center"/>
    </xf>
    <xf numFmtId="0" fontId="2" fillId="0" borderId="47" xfId="54" applyFont="1" applyFill="1" applyBorder="1" applyAlignment="1">
      <alignment horizontal="left" vertical="center"/>
    </xf>
    <xf numFmtId="0" fontId="2" fillId="0" borderId="45" xfId="54" applyFont="1" applyFill="1" applyBorder="1" applyAlignment="1">
      <alignment horizontal="left" vertical="center"/>
    </xf>
    <xf numFmtId="0" fontId="2" fillId="0" borderId="70" xfId="54" applyFont="1" applyFill="1" applyBorder="1" applyAlignment="1">
      <alignment horizontal="left" vertical="center"/>
    </xf>
    <xf numFmtId="0" fontId="2" fillId="0" borderId="0" xfId="54" applyFont="1" applyFill="1" applyBorder="1" applyAlignment="1">
      <alignment horizontal="left" vertical="center"/>
    </xf>
    <xf numFmtId="0" fontId="2" fillId="0" borderId="14" xfId="54" applyFont="1" applyBorder="1" applyAlignment="1">
      <alignment horizontal="left" vertical="center"/>
    </xf>
    <xf numFmtId="0" fontId="2" fillId="0" borderId="14" xfId="54" applyFont="1" applyBorder="1" applyAlignment="1">
      <alignment vertical="center"/>
    </xf>
    <xf numFmtId="0" fontId="7" fillId="53" borderId="26" xfId="54" applyFont="1" applyFill="1" applyBorder="1" applyAlignment="1">
      <alignment horizontal="left" vertical="center"/>
    </xf>
    <xf numFmtId="0" fontId="7" fillId="53" borderId="71" xfId="54" applyFont="1" applyFill="1" applyBorder="1" applyAlignment="1">
      <alignment horizontal="left" vertical="center"/>
    </xf>
    <xf numFmtId="0" fontId="7" fillId="53" borderId="84" xfId="54" applyFont="1" applyFill="1" applyBorder="1" applyAlignment="1">
      <alignment horizontal="left" vertical="center"/>
    </xf>
    <xf numFmtId="0" fontId="2" fillId="0" borderId="16" xfId="54" applyFont="1" applyBorder="1" applyAlignment="1">
      <alignment vertical="center"/>
    </xf>
    <xf numFmtId="0" fontId="7" fillId="0" borderId="72" xfId="54" applyFont="1" applyFill="1" applyBorder="1" applyAlignment="1">
      <alignment horizontal="left" vertical="center"/>
    </xf>
    <xf numFmtId="0" fontId="7" fillId="0" borderId="71" xfId="54" applyFont="1" applyFill="1" applyBorder="1" applyAlignment="1">
      <alignment horizontal="left" vertical="center"/>
    </xf>
    <xf numFmtId="0" fontId="2" fillId="0" borderId="17" xfId="54" applyFont="1" applyBorder="1" applyAlignment="1">
      <alignment horizontal="left" vertical="center"/>
    </xf>
    <xf numFmtId="0" fontId="2" fillId="0" borderId="76" xfId="54" applyFont="1" applyBorder="1" applyAlignment="1">
      <alignment horizontal="left" vertical="center"/>
    </xf>
    <xf numFmtId="0" fontId="2" fillId="0" borderId="62" xfId="54" applyFont="1" applyBorder="1" applyAlignment="1">
      <alignment horizontal="left" vertical="center"/>
    </xf>
    <xf numFmtId="0" fontId="2" fillId="0" borderId="45" xfId="54" applyFont="1" applyBorder="1" applyAlignment="1">
      <alignment horizontal="left" vertical="center"/>
    </xf>
    <xf numFmtId="0" fontId="2" fillId="0" borderId="15" xfId="54" applyFont="1" applyBorder="1" applyAlignment="1">
      <alignment horizontal="left" vertical="center"/>
    </xf>
    <xf numFmtId="0" fontId="2" fillId="0" borderId="16" xfId="54" applyFont="1" applyFill="1" applyBorder="1" applyAlignment="1">
      <alignment vertical="center"/>
    </xf>
    <xf numFmtId="0" fontId="2" fillId="0" borderId="47" xfId="54" applyFont="1" applyFill="1" applyBorder="1" applyAlignment="1">
      <alignment vertical="center"/>
    </xf>
    <xf numFmtId="0" fontId="2" fillId="0" borderId="62" xfId="54" applyFont="1" applyFill="1" applyBorder="1" applyAlignment="1">
      <alignment vertical="center"/>
    </xf>
    <xf numFmtId="0" fontId="2" fillId="0" borderId="45" xfId="54" applyFont="1" applyFill="1" applyBorder="1" applyAlignment="1">
      <alignment vertical="center"/>
    </xf>
    <xf numFmtId="0" fontId="2" fillId="0" borderId="59" xfId="54" applyFont="1" applyFill="1" applyBorder="1" applyAlignment="1">
      <alignment horizontal="left" vertical="center"/>
    </xf>
    <xf numFmtId="0" fontId="2" fillId="0" borderId="78" xfId="54" applyFont="1" applyFill="1" applyBorder="1" applyAlignment="1">
      <alignment horizontal="left" vertical="center"/>
    </xf>
    <xf numFmtId="0" fontId="2" fillId="0" borderId="33" xfId="54" applyFont="1" applyFill="1" applyBorder="1" applyAlignment="1">
      <alignment horizontal="left" vertical="center"/>
    </xf>
    <xf numFmtId="0" fontId="138" fillId="0" borderId="14" xfId="0" applyFont="1" applyBorder="1" applyAlignment="1">
      <alignment horizontal="left" vertical="center" wrapText="1"/>
    </xf>
    <xf numFmtId="0" fontId="6" fillId="0" borderId="0" xfId="43" applyFont="1" applyAlignment="1">
      <alignment horizontal="center" vertical="center" wrapText="1"/>
    </xf>
    <xf numFmtId="0" fontId="6" fillId="0" borderId="0" xfId="43" applyFont="1" applyAlignment="1">
      <alignment horizontal="right" vertical="center" wrapText="1"/>
    </xf>
    <xf numFmtId="0" fontId="6" fillId="0" borderId="0" xfId="43" applyFont="1" applyBorder="1" applyAlignment="1">
      <alignment horizontal="center" vertical="center" wrapText="1"/>
    </xf>
    <xf numFmtId="0" fontId="6" fillId="0" borderId="0" xfId="43" applyFont="1" applyBorder="1" applyAlignment="1">
      <alignment horizontal="right" vertical="center" wrapText="1"/>
    </xf>
    <xf numFmtId="0" fontId="6" fillId="0" borderId="0" xfId="43" applyFont="1" applyBorder="1" applyAlignment="1">
      <alignment horizontal="center" vertical="center"/>
    </xf>
    <xf numFmtId="0" fontId="6" fillId="0" borderId="0" xfId="43" applyFont="1" applyBorder="1" applyAlignment="1">
      <alignment horizontal="right" vertical="center"/>
    </xf>
    <xf numFmtId="0" fontId="6" fillId="0" borderId="0" xfId="43" applyFont="1" applyAlignment="1">
      <alignment horizontal="center" vertical="center"/>
    </xf>
    <xf numFmtId="0" fontId="6" fillId="0" borderId="0" xfId="43" applyFont="1" applyAlignment="1">
      <alignment horizontal="right" vertical="center"/>
    </xf>
    <xf numFmtId="4" fontId="101" fillId="60" borderId="16" xfId="0" applyNumberFormat="1" applyFont="1" applyFill="1" applyBorder="1" applyAlignment="1">
      <alignment horizontal="center" vertical="center"/>
    </xf>
    <xf numFmtId="4" fontId="101" fillId="60" borderId="47" xfId="0" applyNumberFormat="1" applyFont="1" applyFill="1" applyBorder="1" applyAlignment="1">
      <alignment horizontal="center" vertical="center"/>
    </xf>
    <xf numFmtId="4" fontId="101" fillId="60" borderId="67" xfId="0" applyNumberFormat="1" applyFont="1" applyFill="1" applyBorder="1" applyAlignment="1">
      <alignment horizontal="center" vertical="center"/>
    </xf>
    <xf numFmtId="0" fontId="101" fillId="60" borderId="16" xfId="0" applyFont="1" applyFill="1" applyBorder="1" applyAlignment="1">
      <alignment vertical="center" wrapText="1"/>
    </xf>
    <xf numFmtId="0" fontId="101" fillId="60" borderId="67" xfId="0" applyFont="1" applyFill="1" applyBorder="1" applyAlignment="1">
      <alignment vertical="center" wrapText="1"/>
    </xf>
    <xf numFmtId="0" fontId="101" fillId="60" borderId="16" xfId="0" applyFont="1" applyFill="1" applyBorder="1" applyAlignment="1">
      <alignment horizontal="left" vertical="center"/>
    </xf>
    <xf numFmtId="0" fontId="101" fillId="60" borderId="67" xfId="0" applyFont="1" applyFill="1" applyBorder="1" applyAlignment="1">
      <alignment horizontal="left" vertical="center"/>
    </xf>
    <xf numFmtId="0" fontId="6" fillId="0" borderId="0" xfId="50" applyFont="1" applyAlignment="1">
      <alignment horizontal="center" vertical="center" wrapText="1"/>
    </xf>
    <xf numFmtId="0" fontId="8" fillId="0" borderId="0" xfId="50" applyFont="1" applyAlignment="1">
      <alignment horizontal="left" vertical="center" wrapText="1"/>
    </xf>
    <xf numFmtId="0" fontId="3" fillId="0" borderId="29" xfId="43" applyFont="1" applyBorder="1" applyAlignment="1">
      <alignment horizontal="left"/>
    </xf>
    <xf numFmtId="0" fontId="3" fillId="0" borderId="53" xfId="43" applyFont="1" applyBorder="1" applyAlignment="1">
      <alignment horizontal="left"/>
    </xf>
    <xf numFmtId="49" fontId="7" fillId="0" borderId="0" xfId="43" applyNumberFormat="1" applyFont="1" applyAlignment="1">
      <alignment horizontal="right"/>
    </xf>
    <xf numFmtId="0" fontId="7" fillId="0" borderId="0" xfId="43" applyFont="1" applyAlignment="1">
      <alignment horizontal="center"/>
    </xf>
    <xf numFmtId="0" fontId="7" fillId="0" borderId="0" xfId="43" applyFont="1" applyFill="1" applyAlignment="1">
      <alignment horizontal="center"/>
    </xf>
    <xf numFmtId="0" fontId="7" fillId="0" borderId="0" xfId="43" applyFont="1" applyBorder="1" applyAlignment="1">
      <alignment horizontal="center"/>
    </xf>
    <xf numFmtId="49" fontId="2" fillId="0" borderId="86" xfId="43" applyNumberFormat="1" applyFont="1" applyFill="1" applyBorder="1" applyAlignment="1">
      <alignment horizontal="left" wrapText="1"/>
    </xf>
    <xf numFmtId="49" fontId="2" fillId="0" borderId="0" xfId="43" applyNumberFormat="1" applyFont="1" applyFill="1" applyBorder="1" applyAlignment="1">
      <alignment horizontal="left" wrapText="1"/>
    </xf>
    <xf numFmtId="0" fontId="3" fillId="0" borderId="10" xfId="43" applyFont="1" applyFill="1" applyBorder="1" applyAlignment="1">
      <alignment horizontal="left"/>
    </xf>
    <xf numFmtId="0" fontId="3" fillId="0" borderId="29" xfId="43" applyFont="1" applyFill="1" applyBorder="1" applyAlignment="1">
      <alignment horizontal="left"/>
    </xf>
    <xf numFmtId="4" fontId="52" fillId="0" borderId="28" xfId="43" applyNumberFormat="1" applyFont="1" applyFill="1" applyBorder="1" applyAlignment="1">
      <alignment horizontal="center" vertical="center" wrapText="1"/>
    </xf>
    <xf numFmtId="4" fontId="52" fillId="0" borderId="97" xfId="43" applyNumberFormat="1" applyFont="1" applyFill="1" applyBorder="1" applyAlignment="1">
      <alignment horizontal="center" vertical="center" wrapText="1"/>
    </xf>
    <xf numFmtId="4" fontId="52" fillId="0" borderId="70" xfId="43" applyNumberFormat="1" applyFont="1" applyFill="1" applyBorder="1" applyAlignment="1">
      <alignment horizontal="center" vertical="center" wrapText="1"/>
    </xf>
    <xf numFmtId="4" fontId="52" fillId="0" borderId="80" xfId="43" applyNumberFormat="1" applyFont="1" applyFill="1" applyBorder="1" applyAlignment="1">
      <alignment horizontal="center" vertical="center" wrapText="1"/>
    </xf>
    <xf numFmtId="4" fontId="52" fillId="0" borderId="72" xfId="43" applyNumberFormat="1" applyFont="1" applyFill="1" applyBorder="1" applyAlignment="1">
      <alignment horizontal="center" vertical="center" wrapText="1"/>
    </xf>
    <xf numFmtId="4" fontId="52" fillId="0" borderId="30" xfId="43" applyNumberFormat="1" applyFont="1" applyFill="1" applyBorder="1" applyAlignment="1">
      <alignment horizontal="center" vertical="center" wrapText="1"/>
    </xf>
    <xf numFmtId="49" fontId="7" fillId="0" borderId="0" xfId="43" applyNumberFormat="1" applyFont="1" applyFill="1" applyAlignment="1">
      <alignment horizontal="right"/>
    </xf>
    <xf numFmtId="0" fontId="6" fillId="0" borderId="0" xfId="43" applyFont="1" applyFill="1" applyAlignment="1">
      <alignment horizontal="center" vertical="center" wrapText="1"/>
    </xf>
    <xf numFmtId="4" fontId="2" fillId="0" borderId="28" xfId="43" applyNumberFormat="1" applyFont="1" applyFill="1" applyBorder="1" applyAlignment="1">
      <alignment horizontal="center" vertical="center" wrapText="1"/>
    </xf>
    <xf numFmtId="4" fontId="2" fillId="0" borderId="97" xfId="43" applyNumberFormat="1" applyFont="1" applyFill="1" applyBorder="1" applyAlignment="1">
      <alignment horizontal="center" vertical="center" wrapText="1"/>
    </xf>
    <xf numFmtId="4" fontId="2" fillId="0" borderId="70" xfId="43" applyNumberFormat="1" applyFont="1" applyFill="1" applyBorder="1" applyAlignment="1">
      <alignment horizontal="center" vertical="center" wrapText="1"/>
    </xf>
    <xf numFmtId="4" fontId="2" fillId="0" borderId="80" xfId="43" applyNumberFormat="1" applyFont="1" applyFill="1" applyBorder="1" applyAlignment="1">
      <alignment horizontal="center" vertical="center" wrapText="1"/>
    </xf>
    <xf numFmtId="4" fontId="2" fillId="0" borderId="72" xfId="43" applyNumberFormat="1" applyFont="1" applyFill="1" applyBorder="1" applyAlignment="1">
      <alignment horizontal="center" vertical="center" wrapText="1"/>
    </xf>
    <xf numFmtId="4" fontId="2" fillId="0" borderId="30" xfId="43" applyNumberFormat="1" applyFont="1" applyFill="1" applyBorder="1" applyAlignment="1">
      <alignment horizontal="center" vertical="center" wrapText="1"/>
    </xf>
    <xf numFmtId="0" fontId="7" fillId="0" borderId="0" xfId="43" applyFont="1" applyFill="1" applyBorder="1" applyAlignment="1">
      <alignment horizontal="center"/>
    </xf>
    <xf numFmtId="0" fontId="3" fillId="0" borderId="10" xfId="43" applyFont="1" applyBorder="1" applyAlignment="1">
      <alignment horizontal="left"/>
    </xf>
    <xf numFmtId="0" fontId="6" fillId="0" borderId="0" xfId="43" applyFont="1" applyFill="1" applyAlignment="1">
      <alignment horizontal="center"/>
    </xf>
    <xf numFmtId="0" fontId="48" fillId="54" borderId="51" xfId="0" applyFont="1" applyFill="1" applyBorder="1" applyAlignment="1">
      <alignment horizontal="left"/>
    </xf>
    <xf numFmtId="0" fontId="48" fillId="54" borderId="78" xfId="0" applyFont="1" applyFill="1" applyBorder="1" applyAlignment="1">
      <alignment horizontal="left"/>
    </xf>
    <xf numFmtId="0" fontId="48" fillId="54" borderId="79" xfId="0" applyFont="1" applyFill="1" applyBorder="1" applyAlignment="1">
      <alignment horizontal="left"/>
    </xf>
    <xf numFmtId="0" fontId="3" fillId="54" borderId="50" xfId="0" applyFont="1" applyFill="1" applyBorder="1" applyAlignment="1">
      <alignment horizontal="left"/>
    </xf>
    <xf numFmtId="0" fontId="3" fillId="54" borderId="32" xfId="0" applyFont="1" applyFill="1" applyBorder="1" applyAlignment="1">
      <alignment horizontal="left"/>
    </xf>
    <xf numFmtId="0" fontId="8" fillId="54" borderId="50" xfId="0" applyFont="1" applyFill="1" applyBorder="1" applyAlignment="1">
      <alignment horizontal="left"/>
    </xf>
    <xf numFmtId="0" fontId="8" fillId="54" borderId="32" xfId="0" applyFont="1" applyFill="1" applyBorder="1" applyAlignment="1">
      <alignment horizontal="left"/>
    </xf>
    <xf numFmtId="0" fontId="8" fillId="54" borderId="73" xfId="0" applyFont="1" applyFill="1" applyBorder="1" applyAlignment="1">
      <alignment horizontal="left"/>
    </xf>
    <xf numFmtId="0" fontId="48" fillId="54" borderId="50" xfId="0" applyFont="1" applyFill="1" applyBorder="1" applyAlignment="1">
      <alignment horizontal="left" wrapText="1"/>
    </xf>
    <xf numFmtId="0" fontId="48" fillId="54" borderId="32" xfId="0" applyFont="1" applyFill="1" applyBorder="1" applyAlignment="1">
      <alignment horizontal="left" wrapText="1"/>
    </xf>
    <xf numFmtId="0" fontId="48" fillId="54" borderId="73" xfId="0" applyFont="1" applyFill="1" applyBorder="1" applyAlignment="1">
      <alignment horizontal="left" wrapText="1"/>
    </xf>
    <xf numFmtId="4" fontId="46" fillId="0" borderId="0" xfId="0" applyNumberFormat="1" applyFont="1" applyAlignment="1">
      <alignment horizontal="center"/>
    </xf>
    <xf numFmtId="0" fontId="4" fillId="0" borderId="18" xfId="0" applyFont="1" applyFill="1" applyBorder="1" applyAlignment="1">
      <alignment horizontal="center" vertical="center" textRotation="90" wrapText="1"/>
    </xf>
    <xf numFmtId="0" fontId="4" fillId="0" borderId="31" xfId="0" applyFont="1" applyFill="1" applyBorder="1" applyAlignment="1">
      <alignment horizontal="center" vertical="center" textRotation="90" wrapText="1"/>
    </xf>
    <xf numFmtId="0" fontId="4" fillId="0" borderId="40" xfId="0" applyFont="1" applyFill="1" applyBorder="1" applyAlignment="1">
      <alignment horizontal="center" vertical="center" textRotation="90" wrapText="1"/>
    </xf>
    <xf numFmtId="0" fontId="6" fillId="0" borderId="28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73" xfId="0" applyFont="1" applyFill="1" applyBorder="1" applyAlignment="1">
      <alignment horizont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3" fillId="53" borderId="50" xfId="0" applyFont="1" applyFill="1" applyBorder="1" applyAlignment="1">
      <alignment horizontal="left"/>
    </xf>
    <xf numFmtId="0" fontId="3" fillId="53" borderId="32" xfId="0" applyFont="1" applyFill="1" applyBorder="1" applyAlignment="1">
      <alignment horizontal="left"/>
    </xf>
    <xf numFmtId="0" fontId="3" fillId="53" borderId="73" xfId="0" applyFont="1" applyFill="1" applyBorder="1" applyAlignment="1">
      <alignment horizontal="left"/>
    </xf>
    <xf numFmtId="0" fontId="8" fillId="53" borderId="50" xfId="0" applyFont="1" applyFill="1" applyBorder="1" applyAlignment="1">
      <alignment horizontal="left"/>
    </xf>
    <xf numFmtId="0" fontId="8" fillId="53" borderId="32" xfId="0" applyFont="1" applyFill="1" applyBorder="1" applyAlignment="1">
      <alignment horizontal="left"/>
    </xf>
    <xf numFmtId="4" fontId="18" fillId="0" borderId="0" xfId="0" applyNumberFormat="1" applyFont="1" applyAlignment="1">
      <alignment horizont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wrapText="1"/>
    </xf>
    <xf numFmtId="0" fontId="4" fillId="0" borderId="25" xfId="0" applyFont="1" applyFill="1" applyBorder="1" applyAlignment="1">
      <alignment horizontal="center" wrapText="1"/>
    </xf>
    <xf numFmtId="0" fontId="4" fillId="0" borderId="44" xfId="0" applyFont="1" applyFill="1" applyBorder="1" applyAlignment="1">
      <alignment horizontal="center" wrapText="1"/>
    </xf>
    <xf numFmtId="0" fontId="4" fillId="0" borderId="48" xfId="0" applyFont="1" applyFill="1" applyBorder="1" applyAlignment="1">
      <alignment horizontal="center" wrapText="1"/>
    </xf>
    <xf numFmtId="0" fontId="4" fillId="0" borderId="62" xfId="0" applyFont="1" applyFill="1" applyBorder="1" applyAlignment="1">
      <alignment horizontal="center" wrapText="1"/>
    </xf>
    <xf numFmtId="0" fontId="4" fillId="0" borderId="76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17" fillId="54" borderId="50" xfId="0" applyFont="1" applyFill="1" applyBorder="1" applyAlignment="1">
      <alignment horizontal="left"/>
    </xf>
    <xf numFmtId="0" fontId="17" fillId="54" borderId="32" xfId="0" applyFont="1" applyFill="1" applyBorder="1" applyAlignment="1">
      <alignment horizontal="left"/>
    </xf>
    <xf numFmtId="0" fontId="5" fillId="0" borderId="0" xfId="40" applyFont="1" applyFill="1" applyAlignment="1">
      <alignment horizontal="left" vertical="center" wrapText="1"/>
    </xf>
    <xf numFmtId="0" fontId="5" fillId="0" borderId="0" xfId="40" applyFill="1" applyAlignment="1">
      <alignment horizontal="left" vertical="center" wrapText="1"/>
    </xf>
    <xf numFmtId="0" fontId="7" fillId="0" borderId="0" xfId="40" applyFont="1" applyAlignment="1">
      <alignment horizontal="right"/>
    </xf>
    <xf numFmtId="0" fontId="12" fillId="0" borderId="0" xfId="40" applyFont="1" applyAlignment="1">
      <alignment horizontal="center"/>
    </xf>
    <xf numFmtId="0" fontId="6" fillId="0" borderId="0" xfId="40" applyFont="1" applyAlignment="1">
      <alignment horizontal="center"/>
    </xf>
    <xf numFmtId="0" fontId="6" fillId="0" borderId="0" xfId="40" applyFont="1" applyBorder="1" applyAlignment="1">
      <alignment horizontal="center"/>
    </xf>
    <xf numFmtId="0" fontId="12" fillId="0" borderId="0" xfId="40" applyFont="1" applyAlignment="1">
      <alignment horizontal="center" vertical="center"/>
    </xf>
    <xf numFmtId="0" fontId="6" fillId="0" borderId="0" xfId="40" applyFont="1" applyAlignment="1">
      <alignment horizontal="center" vertical="center"/>
    </xf>
    <xf numFmtId="4" fontId="8" fillId="0" borderId="46" xfId="40" applyNumberFormat="1" applyFont="1" applyBorder="1" applyAlignment="1">
      <alignment horizontal="right"/>
    </xf>
    <xf numFmtId="4" fontId="8" fillId="0" borderId="67" xfId="40" applyNumberFormat="1" applyFont="1" applyBorder="1" applyAlignment="1">
      <alignment horizontal="right"/>
    </xf>
    <xf numFmtId="4" fontId="3" fillId="0" borderId="50" xfId="40" applyNumberFormat="1" applyFont="1" applyBorder="1" applyAlignment="1">
      <alignment horizontal="right"/>
    </xf>
    <xf numFmtId="4" fontId="3" fillId="0" borderId="53" xfId="40" applyNumberFormat="1" applyFont="1" applyBorder="1" applyAlignment="1">
      <alignment horizontal="right"/>
    </xf>
    <xf numFmtId="4" fontId="3" fillId="53" borderId="50" xfId="40" applyNumberFormat="1" applyFont="1" applyFill="1" applyBorder="1" applyAlignment="1">
      <alignment horizontal="right"/>
    </xf>
    <xf numFmtId="4" fontId="3" fillId="53" borderId="53" xfId="40" applyNumberFormat="1" applyFont="1" applyFill="1" applyBorder="1" applyAlignment="1">
      <alignment horizontal="right"/>
    </xf>
    <xf numFmtId="166" fontId="4" fillId="0" borderId="50" xfId="40" applyNumberFormat="1" applyFont="1" applyBorder="1" applyAlignment="1">
      <alignment horizontal="center" vertical="center"/>
    </xf>
    <xf numFmtId="166" fontId="4" fillId="0" borderId="53" xfId="40" applyNumberFormat="1" applyFont="1" applyBorder="1" applyAlignment="1">
      <alignment horizontal="center" vertical="center"/>
    </xf>
    <xf numFmtId="49" fontId="7" fillId="0" borderId="0" xfId="40" applyNumberFormat="1" applyFont="1" applyAlignment="1">
      <alignment horizontal="right"/>
    </xf>
    <xf numFmtId="0" fontId="6" fillId="0" borderId="0" xfId="40" applyFont="1" applyFill="1" applyAlignment="1">
      <alignment horizontal="center"/>
    </xf>
    <xf numFmtId="0" fontId="4" fillId="0" borderId="50" xfId="40" applyFont="1" applyBorder="1" applyAlignment="1">
      <alignment horizontal="center"/>
    </xf>
    <xf numFmtId="0" fontId="4" fillId="0" borderId="53" xfId="40" applyFont="1" applyBorder="1" applyAlignment="1">
      <alignment horizontal="center"/>
    </xf>
    <xf numFmtId="4" fontId="8" fillId="0" borderId="51" xfId="40" applyNumberFormat="1" applyFont="1" applyBorder="1" applyAlignment="1">
      <alignment horizontal="right"/>
    </xf>
    <xf numFmtId="4" fontId="8" fillId="0" borderId="55" xfId="40" applyNumberFormat="1" applyFont="1" applyBorder="1" applyAlignment="1">
      <alignment horizontal="right"/>
    </xf>
    <xf numFmtId="4" fontId="8" fillId="0" borderId="44" xfId="40" applyNumberFormat="1" applyFont="1" applyBorder="1" applyAlignment="1">
      <alignment horizontal="right"/>
    </xf>
    <xf numFmtId="4" fontId="8" fillId="0" borderId="63" xfId="40" applyNumberFormat="1" applyFont="1" applyBorder="1" applyAlignment="1">
      <alignment horizontal="right"/>
    </xf>
    <xf numFmtId="0" fontId="5" fillId="0" borderId="0" xfId="40" applyFont="1" applyAlignment="1">
      <alignment horizontal="left" wrapText="1"/>
    </xf>
    <xf numFmtId="0" fontId="5" fillId="0" borderId="0" xfId="40" applyAlignment="1">
      <alignment horizontal="left" wrapText="1"/>
    </xf>
    <xf numFmtId="0" fontId="5" fillId="0" borderId="0" xfId="40" applyFont="1" applyFill="1" applyAlignment="1">
      <alignment horizontal="justify" vertical="center" wrapText="1"/>
    </xf>
    <xf numFmtId="0" fontId="5" fillId="0" borderId="0" xfId="40" applyFill="1" applyAlignment="1">
      <alignment horizontal="justify" vertical="center" wrapText="1"/>
    </xf>
    <xf numFmtId="0" fontId="5" fillId="17" borderId="88" xfId="0" applyFont="1" applyFill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17" borderId="14" xfId="0" applyFont="1" applyFill="1" applyBorder="1" applyAlignment="1">
      <alignment horizontal="left" vertical="center" wrapText="1"/>
    </xf>
    <xf numFmtId="0" fontId="5" fillId="55" borderId="16" xfId="0" applyFont="1" applyFill="1" applyBorder="1" applyAlignment="1">
      <alignment horizontal="left" vertical="center" wrapText="1"/>
    </xf>
    <xf numFmtId="0" fontId="0" fillId="17" borderId="67" xfId="0" applyFill="1" applyBorder="1" applyAlignment="1">
      <alignment horizontal="left" vertical="center" wrapText="1"/>
    </xf>
    <xf numFmtId="0" fontId="5" fillId="55" borderId="67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left" vertical="center" wrapText="1"/>
    </xf>
    <xf numFmtId="0" fontId="5" fillId="17" borderId="14" xfId="0" applyFont="1" applyFill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67" xfId="0" applyFont="1" applyBorder="1" applyAlignment="1">
      <alignment vertical="center" wrapText="1"/>
    </xf>
    <xf numFmtId="0" fontId="19" fillId="0" borderId="0" xfId="45" applyFont="1" applyFill="1" applyAlignment="1">
      <alignment horizont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5" fillId="55" borderId="62" xfId="0" applyFont="1" applyFill="1" applyBorder="1" applyAlignment="1">
      <alignment horizontal="left" vertical="center" wrapText="1"/>
    </xf>
    <xf numFmtId="0" fontId="5" fillId="55" borderId="63" xfId="0" applyFont="1" applyFill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6" fillId="0" borderId="0" xfId="43" applyFont="1" applyAlignment="1">
      <alignment horizontal="center"/>
    </xf>
    <xf numFmtId="0" fontId="3" fillId="0" borderId="89" xfId="43" applyFont="1" applyBorder="1" applyAlignment="1">
      <alignment horizontal="right" vertical="center" indent="1"/>
    </xf>
    <xf numFmtId="0" fontId="2" fillId="0" borderId="83" xfId="0" applyFont="1" applyBorder="1" applyAlignment="1">
      <alignment horizontal="left" vertical="center" wrapText="1"/>
    </xf>
    <xf numFmtId="0" fontId="2" fillId="0" borderId="7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6" fillId="0" borderId="0" xfId="43" applyFont="1" applyAlignment="1">
      <alignment horizontal="left"/>
    </xf>
    <xf numFmtId="0" fontId="3" fillId="21" borderId="58" xfId="0" applyFont="1" applyFill="1" applyBorder="1" applyAlignment="1">
      <alignment horizontal="left" vertical="center" wrapText="1"/>
    </xf>
    <xf numFmtId="0" fontId="3" fillId="21" borderId="59" xfId="0" applyFont="1" applyFill="1" applyBorder="1" applyAlignment="1">
      <alignment horizontal="left" vertical="center" wrapText="1"/>
    </xf>
    <xf numFmtId="0" fontId="2" fillId="18" borderId="52" xfId="0" applyFont="1" applyFill="1" applyBorder="1" applyAlignment="1">
      <alignment horizontal="left" vertical="center" wrapText="1"/>
    </xf>
    <xf numFmtId="0" fontId="2" fillId="18" borderId="16" xfId="0" applyFont="1" applyFill="1" applyBorder="1" applyAlignment="1">
      <alignment horizontal="left" vertical="center" wrapText="1"/>
    </xf>
    <xf numFmtId="0" fontId="2" fillId="0" borderId="52" xfId="85" applyFont="1" applyBorder="1" applyAlignment="1">
      <alignment horizontal="left" vertical="center" wrapText="1"/>
    </xf>
    <xf numFmtId="0" fontId="2" fillId="0" borderId="16" xfId="85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3" fillId="20" borderId="58" xfId="0" applyFont="1" applyFill="1" applyBorder="1" applyAlignment="1">
      <alignment horizontal="left" vertical="center" wrapText="1"/>
    </xf>
    <xf numFmtId="0" fontId="3" fillId="20" borderId="59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82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3" fillId="19" borderId="12" xfId="0" applyFont="1" applyFill="1" applyBorder="1" applyAlignment="1">
      <alignment horizontal="left" vertical="center" wrapText="1"/>
    </xf>
    <xf numFmtId="0" fontId="3" fillId="19" borderId="29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top" wrapText="1"/>
    </xf>
    <xf numFmtId="0" fontId="2" fillId="0" borderId="47" xfId="0" applyFont="1" applyBorder="1" applyAlignment="1">
      <alignment horizontal="left" vertical="top" wrapText="1"/>
    </xf>
    <xf numFmtId="0" fontId="2" fillId="0" borderId="67" xfId="0" applyFont="1" applyBorder="1" applyAlignment="1">
      <alignment horizontal="left" vertical="center" wrapText="1"/>
    </xf>
    <xf numFmtId="0" fontId="96" fillId="0" borderId="0" xfId="43" applyFont="1" applyAlignment="1">
      <alignment horizontal="right" wrapText="1"/>
    </xf>
    <xf numFmtId="0" fontId="3" fillId="65" borderId="12" xfId="0" applyFont="1" applyFill="1" applyBorder="1" applyAlignment="1">
      <alignment horizontal="center" vertical="center" wrapText="1"/>
    </xf>
    <xf numFmtId="0" fontId="3" fillId="65" borderId="29" xfId="0" applyFont="1" applyFill="1" applyBorder="1" applyAlignment="1">
      <alignment horizontal="center" vertical="center" wrapText="1"/>
    </xf>
    <xf numFmtId="0" fontId="3" fillId="15" borderId="58" xfId="0" applyFont="1" applyFill="1" applyBorder="1" applyAlignment="1">
      <alignment horizontal="left" vertical="center" wrapText="1"/>
    </xf>
    <xf numFmtId="0" fontId="3" fillId="15" borderId="59" xfId="0" applyFont="1" applyFill="1" applyBorder="1" applyAlignment="1">
      <alignment horizontal="left" vertical="center" wrapText="1"/>
    </xf>
    <xf numFmtId="0" fontId="8" fillId="65" borderId="83" xfId="0" applyFont="1" applyFill="1" applyBorder="1" applyAlignment="1">
      <alignment horizontal="left" vertical="center" wrapText="1"/>
    </xf>
    <xf numFmtId="0" fontId="8" fillId="65" borderId="76" xfId="0" applyFont="1" applyFill="1" applyBorder="1" applyAlignment="1">
      <alignment horizontal="left" vertical="center" wrapText="1"/>
    </xf>
    <xf numFmtId="0" fontId="3" fillId="16" borderId="58" xfId="0" applyFont="1" applyFill="1" applyBorder="1" applyAlignment="1">
      <alignment horizontal="left" vertical="center" wrapText="1"/>
    </xf>
    <xf numFmtId="0" fontId="3" fillId="16" borderId="59" xfId="0" applyFont="1" applyFill="1" applyBorder="1" applyAlignment="1">
      <alignment horizontal="left" vertical="center" wrapText="1"/>
    </xf>
    <xf numFmtId="0" fontId="107" fillId="0" borderId="0" xfId="53" applyFont="1" applyAlignment="1">
      <alignment horizontal="center" vertical="center" wrapText="1"/>
    </xf>
    <xf numFmtId="0" fontId="7" fillId="0" borderId="50" xfId="53" applyFont="1" applyBorder="1" applyAlignment="1">
      <alignment horizontal="center" vertical="center"/>
    </xf>
    <xf numFmtId="0" fontId="7" fillId="0" borderId="32" xfId="53" applyFont="1" applyBorder="1" applyAlignment="1">
      <alignment horizontal="center" vertical="center"/>
    </xf>
    <xf numFmtId="0" fontId="7" fillId="0" borderId="51" xfId="53" applyFont="1" applyBorder="1" applyAlignment="1">
      <alignment vertical="center"/>
    </xf>
    <xf numFmtId="0" fontId="7" fillId="0" borderId="78" xfId="53" applyFont="1" applyBorder="1" applyAlignment="1">
      <alignment vertical="center"/>
    </xf>
    <xf numFmtId="0" fontId="7" fillId="0" borderId="48" xfId="53" applyFont="1" applyBorder="1" applyAlignment="1">
      <alignment vertical="center"/>
    </xf>
    <xf numFmtId="0" fontId="7" fillId="0" borderId="49" xfId="53" applyFont="1" applyBorder="1" applyAlignment="1">
      <alignment vertical="center"/>
    </xf>
    <xf numFmtId="0" fontId="7" fillId="0" borderId="50" xfId="53" applyFont="1" applyBorder="1" applyAlignment="1">
      <alignment vertical="center"/>
    </xf>
    <xf numFmtId="0" fontId="7" fillId="0" borderId="32" xfId="53" applyFont="1" applyBorder="1" applyAlignment="1">
      <alignment vertical="center"/>
    </xf>
    <xf numFmtId="0" fontId="0" fillId="0" borderId="51" xfId="53" applyFont="1" applyBorder="1" applyAlignment="1">
      <alignment vertical="center" wrapText="1"/>
    </xf>
    <xf numFmtId="0" fontId="5" fillId="0" borderId="78" xfId="53" applyBorder="1" applyAlignment="1">
      <alignment vertical="center" wrapText="1"/>
    </xf>
    <xf numFmtId="0" fontId="3" fillId="0" borderId="12" xfId="53" applyFont="1" applyBorder="1" applyAlignment="1">
      <alignment horizontal="left" vertical="center" wrapText="1"/>
    </xf>
    <xf numFmtId="0" fontId="3" fillId="0" borderId="29" xfId="53" applyFont="1" applyBorder="1" applyAlignment="1">
      <alignment horizontal="left" vertical="center" wrapText="1"/>
    </xf>
    <xf numFmtId="0" fontId="5" fillId="0" borderId="46" xfId="53" applyFont="1" applyBorder="1" applyAlignment="1">
      <alignment horizontal="left" vertical="center" wrapText="1"/>
    </xf>
    <xf numFmtId="0" fontId="5" fillId="0" borderId="67" xfId="53" applyFont="1" applyBorder="1" applyAlignment="1">
      <alignment horizontal="left" vertical="center" wrapText="1"/>
    </xf>
    <xf numFmtId="0" fontId="115" fillId="18" borderId="50" xfId="53" applyFont="1" applyFill="1" applyBorder="1" applyAlignment="1">
      <alignment horizontal="left" vertical="center" wrapText="1"/>
    </xf>
    <xf numFmtId="0" fontId="115" fillId="18" borderId="32" xfId="53" applyFont="1" applyFill="1" applyBorder="1" applyAlignment="1">
      <alignment horizontal="left" vertical="center" wrapText="1"/>
    </xf>
    <xf numFmtId="0" fontId="8" fillId="0" borderId="58" xfId="53" applyFont="1" applyBorder="1" applyAlignment="1">
      <alignment horizontal="left" vertical="center" wrapText="1"/>
    </xf>
    <xf numFmtId="0" fontId="8" fillId="0" borderId="59" xfId="53" applyFont="1" applyBorder="1" applyAlignment="1">
      <alignment horizontal="left" vertical="center" wrapText="1"/>
    </xf>
    <xf numFmtId="2" fontId="115" fillId="18" borderId="46" xfId="53" applyNumberFormat="1" applyFont="1" applyFill="1" applyBorder="1" applyAlignment="1">
      <alignment horizontal="left" vertical="center" wrapText="1"/>
    </xf>
    <xf numFmtId="2" fontId="3" fillId="18" borderId="47" xfId="53" applyNumberFormat="1" applyFont="1" applyFill="1" applyBorder="1" applyAlignment="1">
      <alignment horizontal="left" vertical="center" wrapText="1"/>
    </xf>
    <xf numFmtId="0" fontId="3" fillId="0" borderId="50" xfId="53" applyFont="1" applyBorder="1" applyAlignment="1">
      <alignment horizontal="center" vertical="center"/>
    </xf>
    <xf numFmtId="0" fontId="3" fillId="0" borderId="32" xfId="53" applyFont="1" applyBorder="1" applyAlignment="1">
      <alignment horizontal="center" vertical="center"/>
    </xf>
    <xf numFmtId="2" fontId="3" fillId="18" borderId="46" xfId="53" applyNumberFormat="1" applyFont="1" applyFill="1" applyBorder="1" applyAlignment="1">
      <alignment horizontal="left" vertical="center" wrapText="1"/>
    </xf>
    <xf numFmtId="0" fontId="0" fillId="0" borderId="46" xfId="53" applyFont="1" applyBorder="1" applyAlignment="1">
      <alignment vertical="center" wrapText="1"/>
    </xf>
    <xf numFmtId="0" fontId="5" fillId="0" borderId="47" xfId="53" applyBorder="1" applyAlignment="1">
      <alignment vertical="center" wrapText="1"/>
    </xf>
    <xf numFmtId="0" fontId="8" fillId="0" borderId="0" xfId="53" applyFont="1" applyAlignment="1">
      <alignment horizontal="left" vertical="center" wrapText="1"/>
    </xf>
    <xf numFmtId="0" fontId="5" fillId="0" borderId="46" xfId="53" applyBorder="1" applyAlignment="1">
      <alignment vertical="center" wrapText="1"/>
    </xf>
    <xf numFmtId="0" fontId="45" fillId="18" borderId="50" xfId="53" applyFont="1" applyFill="1" applyBorder="1" applyAlignment="1">
      <alignment vertical="center" wrapText="1"/>
    </xf>
    <xf numFmtId="0" fontId="45" fillId="18" borderId="32" xfId="53" applyFont="1" applyFill="1" applyBorder="1" applyAlignment="1">
      <alignment vertical="center" wrapText="1"/>
    </xf>
  </cellXfs>
  <cellStyles count="86">
    <cellStyle name="20 % – Zvýraznění1 2" xfId="1" xr:uid="{00000000-0005-0000-0000-000000000000}"/>
    <cellStyle name="20 % – Zvýraznění2 2" xfId="2" xr:uid="{00000000-0005-0000-0000-000001000000}"/>
    <cellStyle name="20 % – Zvýraznění3 2" xfId="3" xr:uid="{00000000-0005-0000-0000-000002000000}"/>
    <cellStyle name="20 % – Zvýraznění4 2" xfId="4" xr:uid="{00000000-0005-0000-0000-000003000000}"/>
    <cellStyle name="20 % – Zvýraznění5 2" xfId="5" xr:uid="{00000000-0005-0000-0000-000004000000}"/>
    <cellStyle name="20 % – Zvýraznění6 2" xfId="6" xr:uid="{00000000-0005-0000-0000-000005000000}"/>
    <cellStyle name="40 % – Zvýraznění1 2" xfId="7" xr:uid="{00000000-0005-0000-0000-000006000000}"/>
    <cellStyle name="40 % – Zvýraznění2 2" xfId="8" xr:uid="{00000000-0005-0000-0000-000007000000}"/>
    <cellStyle name="40 % – Zvýraznění3 2" xfId="9" xr:uid="{00000000-0005-0000-0000-000008000000}"/>
    <cellStyle name="40 % – Zvýraznění4 2" xfId="10" xr:uid="{00000000-0005-0000-0000-000009000000}"/>
    <cellStyle name="40 % – Zvýraznění5 2" xfId="11" xr:uid="{00000000-0005-0000-0000-00000A000000}"/>
    <cellStyle name="40 % – Zvýraznění6 2" xfId="12" xr:uid="{00000000-0005-0000-0000-00000B000000}"/>
    <cellStyle name="60 % – Zvýraznění1 2" xfId="13" xr:uid="{00000000-0005-0000-0000-00000C000000}"/>
    <cellStyle name="60 % – Zvýraznění2 2" xfId="14" xr:uid="{00000000-0005-0000-0000-00000D000000}"/>
    <cellStyle name="60 % – Zvýraznění3 2" xfId="15" xr:uid="{00000000-0005-0000-0000-00000E000000}"/>
    <cellStyle name="60 % – Zvýraznění4 2" xfId="16" xr:uid="{00000000-0005-0000-0000-00000F000000}"/>
    <cellStyle name="60 % – Zvýraznění5 2" xfId="17" xr:uid="{00000000-0005-0000-0000-000010000000}"/>
    <cellStyle name="60 % – Zvýraznění6 2" xfId="18" xr:uid="{00000000-0005-0000-0000-000011000000}"/>
    <cellStyle name="Celkem" xfId="19" builtinId="25" customBuiltin="1"/>
    <cellStyle name="Celkem 2" xfId="20" xr:uid="{00000000-0005-0000-0000-000013000000}"/>
    <cellStyle name="Čárka 2" xfId="21" xr:uid="{00000000-0005-0000-0000-000014000000}"/>
    <cellStyle name="čárky 2" xfId="22" xr:uid="{00000000-0005-0000-0000-000015000000}"/>
    <cellStyle name="čárky 2 2" xfId="23" xr:uid="{00000000-0005-0000-0000-000016000000}"/>
    <cellStyle name="čárky 3" xfId="24" xr:uid="{00000000-0005-0000-0000-000017000000}"/>
    <cellStyle name="Chybně 2" xfId="25" xr:uid="{00000000-0005-0000-0000-000018000000}"/>
    <cellStyle name="Kontrolní buňka" xfId="26" builtinId="23" customBuiltin="1"/>
    <cellStyle name="Kontrolní buňka 2" xfId="27" xr:uid="{00000000-0005-0000-0000-00001A000000}"/>
    <cellStyle name="Nadpis 1" xfId="28" builtinId="16" customBuiltin="1"/>
    <cellStyle name="Nadpis 1 2" xfId="29" xr:uid="{00000000-0005-0000-0000-00001C000000}"/>
    <cellStyle name="Nadpis 2" xfId="30" builtinId="17" customBuiltin="1"/>
    <cellStyle name="Nadpis 2 2" xfId="31" xr:uid="{00000000-0005-0000-0000-00001E000000}"/>
    <cellStyle name="Nadpis 3" xfId="32" builtinId="18" customBuiltin="1"/>
    <cellStyle name="Nadpis 3 2" xfId="33" xr:uid="{00000000-0005-0000-0000-000020000000}"/>
    <cellStyle name="Nadpis 4" xfId="34" builtinId="19" customBuiltin="1"/>
    <cellStyle name="Nadpis 4 2" xfId="35" xr:uid="{00000000-0005-0000-0000-000022000000}"/>
    <cellStyle name="Název" xfId="36" builtinId="15" customBuiltin="1"/>
    <cellStyle name="Název 2" xfId="37" xr:uid="{00000000-0005-0000-0000-000024000000}"/>
    <cellStyle name="Neutrální" xfId="38" builtinId="28" customBuiltin="1"/>
    <cellStyle name="Neutrální 2" xfId="39" xr:uid="{00000000-0005-0000-0000-000026000000}"/>
    <cellStyle name="Normální" xfId="0" builtinId="0"/>
    <cellStyle name="Normální 11 2" xfId="40" xr:uid="{00000000-0005-0000-0000-000028000000}"/>
    <cellStyle name="Normální 14" xfId="41" xr:uid="{00000000-0005-0000-0000-000029000000}"/>
    <cellStyle name="Normální 15 2" xfId="42" xr:uid="{00000000-0005-0000-0000-00002A000000}"/>
    <cellStyle name="Normální 2" xfId="43" xr:uid="{00000000-0005-0000-0000-00002B000000}"/>
    <cellStyle name="Normální 2 2" xfId="44" xr:uid="{00000000-0005-0000-0000-00002C000000}"/>
    <cellStyle name="Normální 3" xfId="45" xr:uid="{00000000-0005-0000-0000-00002D000000}"/>
    <cellStyle name="Normální 4" xfId="46" xr:uid="{00000000-0005-0000-0000-00002E000000}"/>
    <cellStyle name="Normální 5" xfId="47" xr:uid="{00000000-0005-0000-0000-00002F000000}"/>
    <cellStyle name="Normální 6" xfId="48" xr:uid="{00000000-0005-0000-0000-000030000000}"/>
    <cellStyle name="normální_01 Sumář požad. odborů+návrh EO II. z 09-09-2009" xfId="85" xr:uid="{00000000-0005-0000-0000-000031000000}"/>
    <cellStyle name="normální_02 Rozdeleni HV 2010 a zustatek v 919 91514 92014 93503 923, 18-02-2011" xfId="49" xr:uid="{00000000-0005-0000-0000-000032000000}"/>
    <cellStyle name="normální_04 Kap. 923 a 924 2013, 26-05-2014" xfId="50" xr:uid="{00000000-0005-0000-0000-000033000000}"/>
    <cellStyle name="normální_05. Návrh rozpočtu 2009 - rozpis příjmů_03. Tabulková část 2013" xfId="51" xr:uid="{00000000-0005-0000-0000-000034000000}"/>
    <cellStyle name="normální_2. Rozpočet 2007 - tabulky" xfId="52" xr:uid="{00000000-0005-0000-0000-000035000000}"/>
    <cellStyle name="normální_P02_Tabulková část_ZÚ_kraje_za_rok_2008" xfId="53" xr:uid="{00000000-0005-0000-0000-000036000000}"/>
    <cellStyle name="normální_Ukazatele" xfId="54" xr:uid="{00000000-0005-0000-0000-000037000000}"/>
    <cellStyle name="Poznámka" xfId="55" builtinId="10" customBuiltin="1"/>
    <cellStyle name="Poznámka 2" xfId="56" xr:uid="{00000000-0005-0000-0000-000039000000}"/>
    <cellStyle name="Procenta 2" xfId="57" xr:uid="{00000000-0005-0000-0000-00003A000000}"/>
    <cellStyle name="Propojená buňka" xfId="58" builtinId="24" customBuiltin="1"/>
    <cellStyle name="Propojená buňka 2" xfId="59" xr:uid="{00000000-0005-0000-0000-00003C000000}"/>
    <cellStyle name="S8M1" xfId="60" xr:uid="{00000000-0005-0000-0000-00003D000000}"/>
    <cellStyle name="Správně" xfId="61" builtinId="26" customBuiltin="1"/>
    <cellStyle name="Správně 2" xfId="62" xr:uid="{00000000-0005-0000-0000-00003F000000}"/>
    <cellStyle name="Text upozornění" xfId="63" builtinId="11" customBuiltin="1"/>
    <cellStyle name="Text upozornění 2" xfId="64" xr:uid="{00000000-0005-0000-0000-000041000000}"/>
    <cellStyle name="Vstup" xfId="65" builtinId="20" customBuiltin="1"/>
    <cellStyle name="Vstup 2" xfId="66" xr:uid="{00000000-0005-0000-0000-000043000000}"/>
    <cellStyle name="Výpočet" xfId="67" builtinId="22" customBuiltin="1"/>
    <cellStyle name="Výpočet 2" xfId="68" xr:uid="{00000000-0005-0000-0000-000045000000}"/>
    <cellStyle name="Výstup" xfId="69" builtinId="21" customBuiltin="1"/>
    <cellStyle name="Výstup 2" xfId="70" xr:uid="{00000000-0005-0000-0000-000047000000}"/>
    <cellStyle name="Vysvětlující text" xfId="71" builtinId="53" customBuiltin="1"/>
    <cellStyle name="Vysvětlující text 2" xfId="72" xr:uid="{00000000-0005-0000-0000-000049000000}"/>
    <cellStyle name="Zvýraznění 1" xfId="73" builtinId="29" customBuiltin="1"/>
    <cellStyle name="Zvýraznění 1 2" xfId="74" xr:uid="{00000000-0005-0000-0000-00004B000000}"/>
    <cellStyle name="Zvýraznění 2" xfId="75" builtinId="33" customBuiltin="1"/>
    <cellStyle name="Zvýraznění 2 2" xfId="76" xr:uid="{00000000-0005-0000-0000-00004D000000}"/>
    <cellStyle name="Zvýraznění 3" xfId="77" builtinId="37" customBuiltin="1"/>
    <cellStyle name="Zvýraznění 3 2" xfId="78" xr:uid="{00000000-0005-0000-0000-00004F000000}"/>
    <cellStyle name="Zvýraznění 4" xfId="79" builtinId="41" customBuiltin="1"/>
    <cellStyle name="Zvýraznění 4 2" xfId="80" xr:uid="{00000000-0005-0000-0000-000051000000}"/>
    <cellStyle name="Zvýraznění 5" xfId="81" builtinId="45" customBuiltin="1"/>
    <cellStyle name="Zvýraznění 5 2" xfId="82" xr:uid="{00000000-0005-0000-0000-000053000000}"/>
    <cellStyle name="Zvýraznění 6" xfId="83" builtinId="49" customBuiltin="1"/>
    <cellStyle name="Zvýraznění 6 2" xfId="84" xr:uid="{00000000-0005-0000-0000-000055000000}"/>
  </cellStyles>
  <dxfs count="0"/>
  <tableStyles count="0" defaultTableStyle="TableStyleMedium2" defaultPivotStyle="PivotStyleLight16"/>
  <colors>
    <mruColors>
      <color rgb="FFCCCC00"/>
      <color rgb="FFF8F8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1"/>
  <dimension ref="A1:I35"/>
  <sheetViews>
    <sheetView tabSelected="1" workbookViewId="0">
      <selection activeCell="A2" sqref="A2"/>
    </sheetView>
  </sheetViews>
  <sheetFormatPr defaultRowHeight="12.75" x14ac:dyDescent="0.2"/>
  <cols>
    <col min="1" max="1" width="6.140625" customWidth="1"/>
    <col min="2" max="2" width="5.85546875" customWidth="1"/>
    <col min="8" max="8" width="24.28515625" customWidth="1"/>
    <col min="9" max="9" width="7.7109375" customWidth="1"/>
  </cols>
  <sheetData>
    <row r="1" spans="1:9" ht="25.5" x14ac:dyDescent="0.35">
      <c r="A1" s="1356" t="s">
        <v>603</v>
      </c>
      <c r="B1" s="1356"/>
      <c r="C1" s="1356"/>
      <c r="D1" s="1356"/>
      <c r="E1" s="1356"/>
      <c r="F1" s="1356"/>
      <c r="G1" s="1356"/>
      <c r="H1" s="1356"/>
      <c r="I1" s="1356"/>
    </row>
    <row r="2" spans="1:9" ht="18" customHeight="1" x14ac:dyDescent="0.4">
      <c r="A2" s="378"/>
      <c r="B2" s="378"/>
      <c r="C2" s="378"/>
      <c r="D2" s="378"/>
      <c r="E2" s="378"/>
      <c r="F2" s="378"/>
      <c r="G2" s="378"/>
      <c r="H2" s="378"/>
      <c r="I2" s="378"/>
    </row>
    <row r="3" spans="1:9" ht="18" customHeight="1" x14ac:dyDescent="0.2"/>
    <row r="4" spans="1:9" ht="27" customHeight="1" x14ac:dyDescent="0.35">
      <c r="A4" s="1357" t="s">
        <v>911</v>
      </c>
      <c r="B4" s="1357"/>
      <c r="C4" s="1357"/>
      <c r="D4" s="1357"/>
      <c r="E4" s="1357"/>
      <c r="F4" s="1357"/>
      <c r="G4" s="1357"/>
      <c r="H4" s="1357"/>
      <c r="I4" s="1357"/>
    </row>
    <row r="5" spans="1:9" ht="18.75" customHeight="1" x14ac:dyDescent="0.3">
      <c r="A5" s="470"/>
      <c r="B5" s="470"/>
      <c r="C5" s="470"/>
      <c r="D5" s="470"/>
      <c r="E5" s="470"/>
      <c r="F5" s="470"/>
      <c r="G5" s="470"/>
      <c r="H5" s="470"/>
      <c r="I5" s="470"/>
    </row>
    <row r="6" spans="1:9" ht="18.75" customHeight="1" x14ac:dyDescent="0.2"/>
    <row r="7" spans="1:9" ht="20.25" x14ac:dyDescent="0.3">
      <c r="A7" s="1358" t="s">
        <v>1768</v>
      </c>
      <c r="B7" s="1358"/>
      <c r="C7" s="1358"/>
      <c r="D7" s="1358"/>
      <c r="E7" s="1358"/>
      <c r="F7" s="1358"/>
      <c r="G7" s="1358"/>
      <c r="H7" s="1358"/>
      <c r="I7" s="1358"/>
    </row>
    <row r="8" spans="1:9" ht="18" customHeight="1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ht="18" customHeight="1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s="68" customFormat="1" ht="17.25" customHeight="1" x14ac:dyDescent="0.25">
      <c r="B10" s="668">
        <v>1</v>
      </c>
      <c r="C10" s="1353" t="s">
        <v>948</v>
      </c>
      <c r="D10" s="1353"/>
      <c r="E10" s="1353"/>
      <c r="F10" s="1353"/>
      <c r="G10" s="1353"/>
      <c r="H10" s="1353"/>
    </row>
    <row r="11" spans="1:9" s="68" customFormat="1" ht="17.25" customHeight="1" x14ac:dyDescent="0.25">
      <c r="B11" s="668">
        <v>2</v>
      </c>
      <c r="C11" s="1353" t="s">
        <v>949</v>
      </c>
      <c r="D11" s="1353"/>
      <c r="E11" s="1353"/>
      <c r="F11" s="1353"/>
      <c r="G11" s="1353"/>
      <c r="H11" s="1353"/>
    </row>
    <row r="12" spans="1:9" s="68" customFormat="1" ht="17.25" customHeight="1" x14ac:dyDescent="0.25">
      <c r="B12" s="668">
        <v>3</v>
      </c>
      <c r="C12" s="1353" t="s">
        <v>950</v>
      </c>
      <c r="D12" s="1353"/>
      <c r="E12" s="1353"/>
      <c r="F12" s="1353"/>
      <c r="G12" s="1353"/>
      <c r="H12" s="1353"/>
    </row>
    <row r="13" spans="1:9" s="68" customFormat="1" ht="17.25" customHeight="1" x14ac:dyDescent="0.25">
      <c r="B13" s="668">
        <v>4</v>
      </c>
      <c r="C13" s="1353" t="s">
        <v>1702</v>
      </c>
      <c r="D13" s="1353"/>
      <c r="E13" s="1353"/>
      <c r="F13" s="1353"/>
      <c r="G13" s="1353"/>
      <c r="H13" s="1353"/>
    </row>
    <row r="14" spans="1:9" s="68" customFormat="1" ht="17.25" customHeight="1" x14ac:dyDescent="0.25">
      <c r="B14" s="668">
        <v>5</v>
      </c>
      <c r="C14" s="1353" t="s">
        <v>1774</v>
      </c>
      <c r="D14" s="1353"/>
      <c r="E14" s="1353"/>
      <c r="F14" s="1353"/>
      <c r="G14" s="1353"/>
      <c r="H14" s="1353"/>
    </row>
    <row r="15" spans="1:9" s="156" customFormat="1" ht="17.25" customHeight="1" x14ac:dyDescent="0.25">
      <c r="B15" s="668">
        <v>6</v>
      </c>
      <c r="C15" s="1353" t="s">
        <v>1708</v>
      </c>
      <c r="D15" s="1353"/>
      <c r="E15" s="1353"/>
      <c r="F15" s="1353"/>
      <c r="G15" s="1353"/>
      <c r="H15" s="1353"/>
    </row>
    <row r="16" spans="1:9" s="68" customFormat="1" ht="17.25" customHeight="1" x14ac:dyDescent="0.25">
      <c r="B16" s="668">
        <v>7</v>
      </c>
      <c r="C16" s="1353" t="s">
        <v>1808</v>
      </c>
      <c r="D16" s="1353"/>
      <c r="E16" s="1353"/>
      <c r="F16" s="1353"/>
      <c r="G16" s="1353"/>
      <c r="H16" s="1353"/>
    </row>
    <row r="17" spans="2:8" s="68" customFormat="1" ht="17.25" customHeight="1" x14ac:dyDescent="0.25">
      <c r="B17" s="668">
        <v>8</v>
      </c>
      <c r="C17" s="1353" t="s">
        <v>1790</v>
      </c>
      <c r="D17" s="1353"/>
      <c r="E17" s="1353"/>
      <c r="F17" s="1353"/>
      <c r="G17" s="1353"/>
      <c r="H17" s="1353"/>
    </row>
    <row r="18" spans="2:8" s="95" customFormat="1" ht="17.25" customHeight="1" x14ac:dyDescent="0.25">
      <c r="B18" s="668">
        <v>9</v>
      </c>
      <c r="C18" s="1354" t="s">
        <v>1744</v>
      </c>
      <c r="D18" s="1354"/>
      <c r="E18" s="1354"/>
      <c r="F18" s="1354"/>
      <c r="G18" s="1354"/>
      <c r="H18" s="1354"/>
    </row>
    <row r="19" spans="2:8" s="95" customFormat="1" ht="17.25" customHeight="1" x14ac:dyDescent="0.25">
      <c r="B19" s="668">
        <v>10</v>
      </c>
      <c r="C19" s="1354" t="s">
        <v>1745</v>
      </c>
      <c r="D19" s="1354"/>
      <c r="E19" s="1354"/>
      <c r="F19" s="1354"/>
      <c r="G19" s="1354"/>
      <c r="H19" s="1354"/>
    </row>
    <row r="20" spans="2:8" s="95" customFormat="1" ht="17.25" customHeight="1" x14ac:dyDescent="0.25">
      <c r="B20" s="668">
        <v>11</v>
      </c>
      <c r="C20" s="1354" t="s">
        <v>1788</v>
      </c>
      <c r="D20" s="1354"/>
      <c r="E20" s="1354"/>
      <c r="F20" s="1354"/>
      <c r="G20" s="1354"/>
      <c r="H20" s="1354"/>
    </row>
    <row r="21" spans="2:8" s="68" customFormat="1" ht="17.25" customHeight="1" x14ac:dyDescent="0.25">
      <c r="B21" s="668">
        <v>12</v>
      </c>
      <c r="C21" s="1354" t="s">
        <v>1789</v>
      </c>
      <c r="D21" s="1354"/>
      <c r="E21" s="1354"/>
      <c r="F21" s="1354"/>
      <c r="G21" s="1354"/>
      <c r="H21" s="1354"/>
    </row>
    <row r="22" spans="2:8" s="68" customFormat="1" ht="17.25" customHeight="1" x14ac:dyDescent="0.25">
      <c r="B22" s="668">
        <v>13</v>
      </c>
      <c r="C22" s="1354" t="s">
        <v>1703</v>
      </c>
      <c r="D22" s="1354"/>
      <c r="E22" s="1354"/>
      <c r="F22" s="1354"/>
      <c r="G22" s="1354"/>
      <c r="H22" s="1354"/>
    </row>
    <row r="23" spans="2:8" s="68" customFormat="1" ht="17.25" customHeight="1" x14ac:dyDescent="0.25">
      <c r="B23" s="668">
        <v>14</v>
      </c>
      <c r="C23" s="1354" t="s">
        <v>1704</v>
      </c>
      <c r="D23" s="1354"/>
      <c r="E23" s="1354"/>
      <c r="F23" s="1354"/>
      <c r="G23" s="1354"/>
      <c r="H23" s="1354"/>
    </row>
    <row r="24" spans="2:8" s="68" customFormat="1" ht="17.25" customHeight="1" x14ac:dyDescent="0.25">
      <c r="B24" s="668">
        <v>15</v>
      </c>
      <c r="C24" s="1354" t="s">
        <v>1705</v>
      </c>
      <c r="D24" s="1354"/>
      <c r="E24" s="1354"/>
      <c r="F24" s="1354"/>
      <c r="G24" s="1354"/>
      <c r="H24" s="1354"/>
    </row>
    <row r="25" spans="2:8" s="68" customFormat="1" ht="17.25" customHeight="1" x14ac:dyDescent="0.25">
      <c r="B25" s="668">
        <v>16</v>
      </c>
      <c r="C25" s="1354" t="s">
        <v>1706</v>
      </c>
      <c r="D25" s="1354"/>
      <c r="E25" s="1354"/>
      <c r="F25" s="1354"/>
      <c r="G25" s="1354"/>
      <c r="H25" s="1354"/>
    </row>
    <row r="26" spans="2:8" s="68" customFormat="1" ht="17.25" customHeight="1" x14ac:dyDescent="0.25">
      <c r="B26" s="668">
        <v>17</v>
      </c>
      <c r="C26" s="1353" t="s">
        <v>1707</v>
      </c>
      <c r="D26" s="1353"/>
      <c r="E26" s="1353"/>
      <c r="F26" s="1353"/>
      <c r="G26" s="1353"/>
      <c r="H26" s="1353"/>
    </row>
    <row r="27" spans="2:8" s="94" customFormat="1" ht="17.25" customHeight="1" x14ac:dyDescent="0.25">
      <c r="B27" s="668">
        <v>18</v>
      </c>
      <c r="C27" s="381" t="s">
        <v>923</v>
      </c>
      <c r="D27" s="381"/>
      <c r="E27" s="381"/>
      <c r="F27" s="381"/>
      <c r="G27" s="381"/>
      <c r="H27" s="381"/>
    </row>
    <row r="28" spans="2:8" s="94" customFormat="1" ht="17.25" customHeight="1" x14ac:dyDescent="0.25">
      <c r="B28" s="668">
        <v>19</v>
      </c>
      <c r="C28" s="381" t="s">
        <v>924</v>
      </c>
      <c r="D28" s="381"/>
      <c r="E28" s="381"/>
      <c r="F28" s="381"/>
      <c r="G28" s="381"/>
      <c r="H28" s="381"/>
    </row>
    <row r="29" spans="2:8" s="94" customFormat="1" ht="17.25" customHeight="1" x14ac:dyDescent="0.25">
      <c r="B29" s="668">
        <v>20</v>
      </c>
      <c r="C29" s="381" t="s">
        <v>1809</v>
      </c>
      <c r="D29" s="381"/>
      <c r="E29" s="381"/>
      <c r="F29" s="381"/>
      <c r="G29" s="381"/>
      <c r="H29" s="381"/>
    </row>
    <row r="30" spans="2:8" s="94" customFormat="1" ht="17.25" customHeight="1" x14ac:dyDescent="0.25">
      <c r="B30" s="668">
        <v>21</v>
      </c>
      <c r="C30" s="1355" t="s">
        <v>1773</v>
      </c>
      <c r="D30" s="1355"/>
      <c r="E30" s="1355"/>
      <c r="F30" s="1355"/>
      <c r="G30" s="1355"/>
      <c r="H30" s="1355"/>
    </row>
    <row r="31" spans="2:8" ht="17.25" customHeight="1" x14ac:dyDescent="0.25">
      <c r="B31" s="668"/>
      <c r="C31" s="1353"/>
      <c r="D31" s="1353"/>
      <c r="E31" s="1353"/>
      <c r="F31" s="1353"/>
      <c r="G31" s="1353"/>
      <c r="H31" s="1353"/>
    </row>
    <row r="32" spans="2:8" ht="15.75" x14ac:dyDescent="0.25">
      <c r="B32" s="380"/>
      <c r="C32" s="1354"/>
      <c r="D32" s="1354"/>
      <c r="E32" s="1354"/>
      <c r="F32" s="1354"/>
      <c r="G32" s="1354"/>
      <c r="H32" s="1354"/>
    </row>
    <row r="33" spans="1:9" x14ac:dyDescent="0.2">
      <c r="B33" s="35"/>
      <c r="D33" s="36"/>
      <c r="E33" s="36"/>
      <c r="F33" s="36"/>
      <c r="G33" s="36"/>
      <c r="H33" s="36"/>
    </row>
    <row r="34" spans="1:9" x14ac:dyDescent="0.2">
      <c r="B34" s="35"/>
      <c r="D34" s="36"/>
      <c r="E34" s="36"/>
      <c r="F34" s="36"/>
      <c r="G34" s="36"/>
      <c r="H34" s="36"/>
    </row>
    <row r="35" spans="1:9" ht="15.75" x14ac:dyDescent="0.25">
      <c r="A35" s="1352" t="s">
        <v>1887</v>
      </c>
      <c r="B35" s="1352"/>
      <c r="C35" s="1352"/>
      <c r="D35" s="1352"/>
      <c r="E35" s="1352"/>
      <c r="F35" s="1352"/>
      <c r="G35" s="1352"/>
      <c r="H35" s="1352"/>
      <c r="I35" s="1352"/>
    </row>
  </sheetData>
  <mergeCells count="24">
    <mergeCell ref="C21:H21"/>
    <mergeCell ref="C32:H32"/>
    <mergeCell ref="C10:H10"/>
    <mergeCell ref="A1:I1"/>
    <mergeCell ref="A4:I4"/>
    <mergeCell ref="A7:I7"/>
    <mergeCell ref="C13:H13"/>
    <mergeCell ref="C11:H11"/>
    <mergeCell ref="A35:I35"/>
    <mergeCell ref="C12:H12"/>
    <mergeCell ref="C16:H16"/>
    <mergeCell ref="C15:H15"/>
    <mergeCell ref="C17:H17"/>
    <mergeCell ref="C22:H22"/>
    <mergeCell ref="C24:H24"/>
    <mergeCell ref="C19:H19"/>
    <mergeCell ref="C25:H25"/>
    <mergeCell ref="C26:H26"/>
    <mergeCell ref="C18:H18"/>
    <mergeCell ref="C14:H14"/>
    <mergeCell ref="C20:H20"/>
    <mergeCell ref="C23:H23"/>
    <mergeCell ref="C31:H31"/>
    <mergeCell ref="C30:H30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</sheetPr>
  <dimension ref="A1:IM107"/>
  <sheetViews>
    <sheetView zoomScaleNormal="100" workbookViewId="0">
      <selection activeCell="A2" sqref="A2:F2"/>
    </sheetView>
  </sheetViews>
  <sheetFormatPr defaultRowHeight="12.75" x14ac:dyDescent="0.2"/>
  <cols>
    <col min="1" max="1" width="4.7109375" style="382" customWidth="1"/>
    <col min="2" max="2" width="7.28515625" style="382" customWidth="1"/>
    <col min="3" max="3" width="30.7109375" style="382" customWidth="1"/>
    <col min="4" max="4" width="14.7109375" style="383" customWidth="1"/>
    <col min="5" max="5" width="14.7109375" style="382" customWidth="1"/>
    <col min="6" max="6" width="13.5703125" style="382" customWidth="1"/>
    <col min="7" max="16384" width="9.140625" style="382"/>
  </cols>
  <sheetData>
    <row r="1" spans="1:6" x14ac:dyDescent="0.2">
      <c r="E1" s="1539" t="s">
        <v>1755</v>
      </c>
      <c r="F1" s="1539"/>
    </row>
    <row r="2" spans="1:6" ht="31.5" customHeight="1" x14ac:dyDescent="0.2">
      <c r="A2" s="1520" t="s">
        <v>1712</v>
      </c>
      <c r="B2" s="1520"/>
      <c r="C2" s="1520"/>
      <c r="D2" s="1520"/>
      <c r="E2" s="1520"/>
      <c r="F2" s="1520"/>
    </row>
    <row r="3" spans="1:6" ht="12.75" customHeight="1" x14ac:dyDescent="0.25">
      <c r="A3" s="384"/>
      <c r="B3" s="384"/>
      <c r="C3" s="384"/>
      <c r="D3" s="385"/>
      <c r="E3" s="384"/>
      <c r="F3" s="384"/>
    </row>
    <row r="4" spans="1:6" x14ac:dyDescent="0.2">
      <c r="A4" s="1540" t="s">
        <v>625</v>
      </c>
      <c r="B4" s="1540"/>
      <c r="C4" s="1540"/>
      <c r="D4" s="1540"/>
      <c r="E4" s="1540"/>
      <c r="F4" s="1540"/>
    </row>
    <row r="5" spans="1:6" ht="13.5" thickBot="1" x14ac:dyDescent="0.25">
      <c r="A5" s="386"/>
      <c r="B5" s="386"/>
      <c r="C5" s="386"/>
      <c r="D5" s="387"/>
      <c r="E5" s="386"/>
      <c r="F5" s="386"/>
    </row>
    <row r="6" spans="1:6" ht="13.5" thickBot="1" x14ac:dyDescent="0.25">
      <c r="A6" s="388" t="s">
        <v>626</v>
      </c>
      <c r="B6" s="389" t="s">
        <v>627</v>
      </c>
      <c r="C6" s="390" t="s">
        <v>628</v>
      </c>
      <c r="D6" s="391" t="s">
        <v>629</v>
      </c>
      <c r="E6" s="389" t="s">
        <v>630</v>
      </c>
      <c r="F6" s="428" t="s">
        <v>631</v>
      </c>
    </row>
    <row r="7" spans="1:6" ht="13.5" thickBot="1" x14ac:dyDescent="0.25">
      <c r="A7" s="393">
        <v>1</v>
      </c>
      <c r="B7" s="815" t="s">
        <v>632</v>
      </c>
      <c r="C7" s="394" t="s">
        <v>633</v>
      </c>
      <c r="D7" s="395">
        <v>450000</v>
      </c>
      <c r="E7" s="396">
        <v>450000</v>
      </c>
      <c r="F7" s="397">
        <v>0</v>
      </c>
    </row>
    <row r="8" spans="1:6" ht="13.5" thickBot="1" x14ac:dyDescent="0.25">
      <c r="A8" s="388">
        <v>304</v>
      </c>
      <c r="B8" s="1537" t="s">
        <v>634</v>
      </c>
      <c r="C8" s="1538"/>
      <c r="D8" s="398">
        <f>SUM(D7:D7)</f>
        <v>450000</v>
      </c>
      <c r="E8" s="399">
        <f>SUM(E7:E7)</f>
        <v>450000</v>
      </c>
      <c r="F8" s="400">
        <f>SUM(F7:F7)</f>
        <v>0</v>
      </c>
    </row>
    <row r="9" spans="1:6" x14ac:dyDescent="0.2">
      <c r="A9" s="415"/>
      <c r="B9" s="416"/>
      <c r="C9" s="416"/>
      <c r="D9" s="417"/>
      <c r="E9" s="418"/>
      <c r="F9" s="418"/>
    </row>
    <row r="10" spans="1:6" x14ac:dyDescent="0.2">
      <c r="A10" s="1540" t="s">
        <v>635</v>
      </c>
      <c r="B10" s="1540"/>
      <c r="C10" s="1540"/>
      <c r="D10" s="1540"/>
      <c r="E10" s="1540"/>
      <c r="F10" s="1540"/>
    </row>
    <row r="11" spans="1:6" ht="13.5" thickBot="1" x14ac:dyDescent="0.25">
      <c r="A11" s="386"/>
      <c r="B11" s="386"/>
      <c r="C11" s="386"/>
      <c r="D11" s="387"/>
      <c r="E11" s="386"/>
      <c r="F11" s="386"/>
    </row>
    <row r="12" spans="1:6" ht="13.5" thickBot="1" x14ac:dyDescent="0.25">
      <c r="A12" s="401" t="s">
        <v>626</v>
      </c>
      <c r="B12" s="402" t="s">
        <v>627</v>
      </c>
      <c r="C12" s="403" t="s">
        <v>628</v>
      </c>
      <c r="D12" s="404" t="s">
        <v>629</v>
      </c>
      <c r="E12" s="402" t="s">
        <v>630</v>
      </c>
      <c r="F12" s="428" t="s">
        <v>631</v>
      </c>
    </row>
    <row r="13" spans="1:6" x14ac:dyDescent="0.2">
      <c r="A13" s="405">
        <v>1</v>
      </c>
      <c r="B13" s="451">
        <v>13015</v>
      </c>
      <c r="C13" s="407" t="s">
        <v>636</v>
      </c>
      <c r="D13" s="408">
        <v>771968</v>
      </c>
      <c r="E13" s="409">
        <v>771968</v>
      </c>
      <c r="F13" s="397">
        <v>0</v>
      </c>
    </row>
    <row r="14" spans="1:6" x14ac:dyDescent="0.2">
      <c r="A14" s="405">
        <v>2</v>
      </c>
      <c r="B14" s="451">
        <v>13019</v>
      </c>
      <c r="C14" s="407" t="s">
        <v>1713</v>
      </c>
      <c r="D14" s="408">
        <v>120544.43</v>
      </c>
      <c r="E14" s="409">
        <v>120544.43</v>
      </c>
      <c r="F14" s="397">
        <v>0</v>
      </c>
    </row>
    <row r="15" spans="1:6" x14ac:dyDescent="0.2">
      <c r="A15" s="405">
        <v>3</v>
      </c>
      <c r="B15" s="451">
        <v>13305</v>
      </c>
      <c r="C15" s="407" t="s">
        <v>1714</v>
      </c>
      <c r="D15" s="408">
        <v>728532845</v>
      </c>
      <c r="E15" s="409">
        <v>725099030.76999998</v>
      </c>
      <c r="F15" s="397">
        <f>D15-E15</f>
        <v>3433814.2300000191</v>
      </c>
    </row>
    <row r="16" spans="1:6" x14ac:dyDescent="0.2">
      <c r="A16" s="405">
        <v>4</v>
      </c>
      <c r="B16" s="451">
        <v>13307</v>
      </c>
      <c r="C16" s="407" t="s">
        <v>637</v>
      </c>
      <c r="D16" s="408">
        <v>6629544</v>
      </c>
      <c r="E16" s="409">
        <v>6331424</v>
      </c>
      <c r="F16" s="397">
        <f>D16-E16</f>
        <v>298120</v>
      </c>
    </row>
    <row r="17" spans="1:6" ht="13.5" thickBot="1" x14ac:dyDescent="0.25">
      <c r="A17" s="410">
        <v>5</v>
      </c>
      <c r="B17" s="1086">
        <v>13351</v>
      </c>
      <c r="C17" s="412" t="s">
        <v>1715</v>
      </c>
      <c r="D17" s="926">
        <v>84500215</v>
      </c>
      <c r="E17" s="927">
        <v>83837008.049999997</v>
      </c>
      <c r="F17" s="915">
        <f>D17-E17</f>
        <v>663206.95000000298</v>
      </c>
    </row>
    <row r="18" spans="1:6" ht="13.5" thickBot="1" x14ac:dyDescent="0.25">
      <c r="A18" s="388">
        <v>313</v>
      </c>
      <c r="B18" s="1537" t="s">
        <v>638</v>
      </c>
      <c r="C18" s="1538"/>
      <c r="D18" s="398">
        <f>SUM(D13:D17)</f>
        <v>820555116.42999995</v>
      </c>
      <c r="E18" s="411">
        <f>SUM(E13:E17)</f>
        <v>816159975.24999988</v>
      </c>
      <c r="F18" s="400">
        <f>SUM(F13:F17)</f>
        <v>4395141.1800000221</v>
      </c>
    </row>
    <row r="19" spans="1:6" x14ac:dyDescent="0.2">
      <c r="A19" s="415"/>
      <c r="B19" s="416"/>
      <c r="C19" s="416"/>
      <c r="D19" s="417"/>
      <c r="E19" s="418"/>
      <c r="F19" s="418"/>
    </row>
    <row r="20" spans="1:6" x14ac:dyDescent="0.2">
      <c r="A20" s="1540" t="s">
        <v>820</v>
      </c>
      <c r="B20" s="1540"/>
      <c r="C20" s="1540"/>
      <c r="D20" s="1540"/>
      <c r="E20" s="1540"/>
      <c r="F20" s="1540"/>
    </row>
    <row r="21" spans="1:6" ht="13.5" thickBot="1" x14ac:dyDescent="0.25">
      <c r="A21" s="386"/>
      <c r="B21" s="386"/>
      <c r="C21" s="386"/>
      <c r="D21" s="387"/>
      <c r="E21" s="386"/>
      <c r="F21" s="386"/>
    </row>
    <row r="22" spans="1:6" ht="13.5" thickBot="1" x14ac:dyDescent="0.25">
      <c r="A22" s="388" t="s">
        <v>626</v>
      </c>
      <c r="B22" s="389" t="s">
        <v>627</v>
      </c>
      <c r="C22" s="390" t="s">
        <v>628</v>
      </c>
      <c r="D22" s="391" t="s">
        <v>629</v>
      </c>
      <c r="E22" s="389" t="s">
        <v>630</v>
      </c>
      <c r="F22" s="428" t="s">
        <v>631</v>
      </c>
    </row>
    <row r="23" spans="1:6" x14ac:dyDescent="0.2">
      <c r="A23" s="907">
        <v>1</v>
      </c>
      <c r="B23" s="908" t="s">
        <v>821</v>
      </c>
      <c r="C23" s="909" t="s">
        <v>822</v>
      </c>
      <c r="D23" s="910">
        <v>21600</v>
      </c>
      <c r="E23" s="911">
        <v>21600</v>
      </c>
      <c r="F23" s="912">
        <v>0</v>
      </c>
    </row>
    <row r="24" spans="1:6" ht="13.5" thickBot="1" x14ac:dyDescent="0.25">
      <c r="A24" s="393">
        <v>2</v>
      </c>
      <c r="B24" s="459">
        <v>14034</v>
      </c>
      <c r="C24" s="834" t="s">
        <v>897</v>
      </c>
      <c r="D24" s="913">
        <v>1320000</v>
      </c>
      <c r="E24" s="914">
        <v>1005337</v>
      </c>
      <c r="F24" s="915">
        <f>D24-E24</f>
        <v>314663</v>
      </c>
    </row>
    <row r="25" spans="1:6" ht="13.5" thickBot="1" x14ac:dyDescent="0.25">
      <c r="A25" s="388">
        <v>314</v>
      </c>
      <c r="B25" s="1537" t="s">
        <v>837</v>
      </c>
      <c r="C25" s="1538"/>
      <c r="D25" s="398">
        <f>SUM(D23:D24)</f>
        <v>1341600</v>
      </c>
      <c r="E25" s="399">
        <f>SUM(E23:E24)</f>
        <v>1026937</v>
      </c>
      <c r="F25" s="400">
        <f>SUM(F23:F24)</f>
        <v>314663</v>
      </c>
    </row>
    <row r="26" spans="1:6" x14ac:dyDescent="0.2">
      <c r="A26" s="412"/>
      <c r="B26" s="412"/>
      <c r="C26" s="412"/>
      <c r="D26" s="413"/>
      <c r="E26" s="412"/>
      <c r="F26" s="412"/>
    </row>
    <row r="27" spans="1:6" x14ac:dyDescent="0.2">
      <c r="A27" s="1540" t="s">
        <v>639</v>
      </c>
      <c r="B27" s="1540"/>
      <c r="C27" s="1540"/>
      <c r="D27" s="1540"/>
      <c r="E27" s="1540"/>
      <c r="F27" s="1540"/>
    </row>
    <row r="28" spans="1:6" ht="13.5" thickBot="1" x14ac:dyDescent="0.25">
      <c r="A28" s="386"/>
      <c r="B28" s="386"/>
      <c r="C28" s="386"/>
      <c r="D28" s="387"/>
      <c r="E28" s="386"/>
      <c r="F28" s="386"/>
    </row>
    <row r="29" spans="1:6" ht="13.5" thickBot="1" x14ac:dyDescent="0.25">
      <c r="A29" s="388" t="s">
        <v>626</v>
      </c>
      <c r="B29" s="389" t="s">
        <v>627</v>
      </c>
      <c r="C29" s="390" t="s">
        <v>628</v>
      </c>
      <c r="D29" s="391" t="s">
        <v>629</v>
      </c>
      <c r="E29" s="389" t="s">
        <v>630</v>
      </c>
      <c r="F29" s="428" t="s">
        <v>631</v>
      </c>
    </row>
    <row r="30" spans="1:6" x14ac:dyDescent="0.2">
      <c r="A30" s="907">
        <v>1</v>
      </c>
      <c r="B30" s="1088">
        <v>27009</v>
      </c>
      <c r="C30" s="1092" t="s">
        <v>1716</v>
      </c>
      <c r="D30" s="1089">
        <v>1536000</v>
      </c>
      <c r="E30" s="1089">
        <v>1380619.76</v>
      </c>
      <c r="F30" s="912">
        <f>D30-E30</f>
        <v>155380.24</v>
      </c>
    </row>
    <row r="31" spans="1:6" ht="13.5" thickBot="1" x14ac:dyDescent="0.25">
      <c r="A31" s="393">
        <v>2</v>
      </c>
      <c r="B31" s="1090">
        <v>27355</v>
      </c>
      <c r="C31" s="1091" t="s">
        <v>640</v>
      </c>
      <c r="D31" s="926">
        <v>120576166</v>
      </c>
      <c r="E31" s="1087">
        <v>120576166</v>
      </c>
      <c r="F31" s="915">
        <v>0</v>
      </c>
    </row>
    <row r="32" spans="1:6" ht="13.5" thickBot="1" x14ac:dyDescent="0.25">
      <c r="A32" s="388">
        <v>327</v>
      </c>
      <c r="B32" s="1537" t="s">
        <v>641</v>
      </c>
      <c r="C32" s="1538"/>
      <c r="D32" s="398">
        <f>SUM(D30:D31)</f>
        <v>122112166</v>
      </c>
      <c r="E32" s="399">
        <f>SUM(E30:E31)</f>
        <v>121956785.76000001</v>
      </c>
      <c r="F32" s="400">
        <f>SUM(F30:F31)</f>
        <v>155380.24</v>
      </c>
    </row>
    <row r="33" spans="1:6" x14ac:dyDescent="0.2">
      <c r="A33" s="412"/>
      <c r="B33" s="412"/>
      <c r="C33" s="412"/>
      <c r="D33" s="413"/>
      <c r="E33" s="412"/>
      <c r="F33" s="412"/>
    </row>
    <row r="34" spans="1:6" x14ac:dyDescent="0.2">
      <c r="A34" s="1542" t="s">
        <v>642</v>
      </c>
      <c r="B34" s="1542"/>
      <c r="C34" s="1542"/>
      <c r="D34" s="1542"/>
      <c r="E34" s="1542"/>
      <c r="F34" s="1542"/>
    </row>
    <row r="35" spans="1:6" ht="13.5" customHeight="1" thickBot="1" x14ac:dyDescent="0.25">
      <c r="A35" s="420"/>
      <c r="B35" s="420"/>
      <c r="C35" s="420"/>
      <c r="D35" s="421"/>
      <c r="E35" s="420"/>
      <c r="F35" s="420"/>
    </row>
    <row r="36" spans="1:6" ht="13.5" thickBot="1" x14ac:dyDescent="0.25">
      <c r="A36" s="388" t="s">
        <v>626</v>
      </c>
      <c r="B36" s="389" t="s">
        <v>627</v>
      </c>
      <c r="C36" s="390" t="s">
        <v>628</v>
      </c>
      <c r="D36" s="391" t="s">
        <v>629</v>
      </c>
      <c r="E36" s="389" t="s">
        <v>630</v>
      </c>
      <c r="F36" s="392" t="s">
        <v>631</v>
      </c>
    </row>
    <row r="37" spans="1:6" x14ac:dyDescent="0.2">
      <c r="A37" s="405">
        <v>1</v>
      </c>
      <c r="B37" s="451">
        <v>33038</v>
      </c>
      <c r="C37" s="422" t="s">
        <v>643</v>
      </c>
      <c r="D37" s="408">
        <v>1732545</v>
      </c>
      <c r="E37" s="409">
        <v>1732745</v>
      </c>
      <c r="F37" s="397">
        <v>0</v>
      </c>
    </row>
    <row r="38" spans="1:6" x14ac:dyDescent="0.2">
      <c r="A38" s="405">
        <v>2</v>
      </c>
      <c r="B38" s="451">
        <v>33040</v>
      </c>
      <c r="C38" s="422" t="s">
        <v>898</v>
      </c>
      <c r="D38" s="408">
        <v>484261</v>
      </c>
      <c r="E38" s="409">
        <v>474736</v>
      </c>
      <c r="F38" s="397">
        <f t="shared" ref="F38:F49" si="0">D38-E38</f>
        <v>9525</v>
      </c>
    </row>
    <row r="39" spans="1:6" x14ac:dyDescent="0.2">
      <c r="A39" s="405">
        <v>3</v>
      </c>
      <c r="B39" s="451">
        <v>33070</v>
      </c>
      <c r="C39" s="465" t="s">
        <v>739</v>
      </c>
      <c r="D39" s="408">
        <v>2250243</v>
      </c>
      <c r="E39" s="409">
        <v>1138888.32</v>
      </c>
      <c r="F39" s="397">
        <f t="shared" si="0"/>
        <v>1111354.68</v>
      </c>
    </row>
    <row r="40" spans="1:6" x14ac:dyDescent="0.2">
      <c r="A40" s="405">
        <v>4</v>
      </c>
      <c r="B40" s="451">
        <v>33071</v>
      </c>
      <c r="C40" s="422" t="s">
        <v>899</v>
      </c>
      <c r="D40" s="408">
        <v>367500</v>
      </c>
      <c r="E40" s="408">
        <v>7500</v>
      </c>
      <c r="F40" s="438">
        <f t="shared" si="0"/>
        <v>360000</v>
      </c>
    </row>
    <row r="41" spans="1:6" x14ac:dyDescent="0.2">
      <c r="A41" s="405">
        <v>5</v>
      </c>
      <c r="B41" s="451">
        <v>33075</v>
      </c>
      <c r="C41" s="422" t="s">
        <v>900</v>
      </c>
      <c r="D41" s="408">
        <v>2734777</v>
      </c>
      <c r="E41" s="409">
        <v>2280158.54</v>
      </c>
      <c r="F41" s="397">
        <f t="shared" si="0"/>
        <v>454618.45999999996</v>
      </c>
    </row>
    <row r="42" spans="1:6" x14ac:dyDescent="0.2">
      <c r="A42" s="405">
        <v>6</v>
      </c>
      <c r="B42" s="451">
        <v>33079</v>
      </c>
      <c r="C42" s="422" t="s">
        <v>1717</v>
      </c>
      <c r="D42" s="408">
        <v>11133224</v>
      </c>
      <c r="E42" s="409">
        <v>9245691.6899999995</v>
      </c>
      <c r="F42" s="397">
        <f t="shared" si="0"/>
        <v>1887532.3100000005</v>
      </c>
    </row>
    <row r="43" spans="1:6" x14ac:dyDescent="0.2">
      <c r="A43" s="405">
        <v>7</v>
      </c>
      <c r="B43" s="451">
        <v>33080</v>
      </c>
      <c r="C43" s="422" t="s">
        <v>1718</v>
      </c>
      <c r="D43" s="408">
        <v>5251168</v>
      </c>
      <c r="E43" s="409">
        <v>5251168</v>
      </c>
      <c r="F43" s="397">
        <f t="shared" si="0"/>
        <v>0</v>
      </c>
    </row>
    <row r="44" spans="1:6" x14ac:dyDescent="0.2">
      <c r="A44" s="405">
        <v>8</v>
      </c>
      <c r="B44" s="451">
        <v>33122</v>
      </c>
      <c r="C44" s="422" t="s">
        <v>901</v>
      </c>
      <c r="D44" s="408">
        <v>273300</v>
      </c>
      <c r="E44" s="409">
        <v>117900</v>
      </c>
      <c r="F44" s="397">
        <f t="shared" si="0"/>
        <v>155400</v>
      </c>
    </row>
    <row r="45" spans="1:6" x14ac:dyDescent="0.2">
      <c r="A45" s="405">
        <v>9</v>
      </c>
      <c r="B45" s="451">
        <v>33155</v>
      </c>
      <c r="C45" s="422" t="s">
        <v>902</v>
      </c>
      <c r="D45" s="408">
        <v>245826294</v>
      </c>
      <c r="E45" s="409">
        <v>245658253</v>
      </c>
      <c r="F45" s="397">
        <f t="shared" si="0"/>
        <v>168041</v>
      </c>
    </row>
    <row r="46" spans="1:6" x14ac:dyDescent="0.2">
      <c r="A46" s="405">
        <v>10</v>
      </c>
      <c r="B46" s="451">
        <v>33160</v>
      </c>
      <c r="C46" s="422" t="s">
        <v>644</v>
      </c>
      <c r="D46" s="408">
        <v>5000</v>
      </c>
      <c r="E46" s="409">
        <v>1305</v>
      </c>
      <c r="F46" s="397">
        <f t="shared" si="0"/>
        <v>3695</v>
      </c>
    </row>
    <row r="47" spans="1:6" x14ac:dyDescent="0.2">
      <c r="A47" s="405">
        <v>11</v>
      </c>
      <c r="B47" s="451">
        <v>33166</v>
      </c>
      <c r="C47" s="422" t="s">
        <v>645</v>
      </c>
      <c r="D47" s="408">
        <v>2453000</v>
      </c>
      <c r="E47" s="409">
        <v>691607.33</v>
      </c>
      <c r="F47" s="397">
        <f t="shared" si="0"/>
        <v>1761392.67</v>
      </c>
    </row>
    <row r="48" spans="1:6" x14ac:dyDescent="0.2">
      <c r="A48" s="405">
        <v>12</v>
      </c>
      <c r="B48" s="451">
        <v>33353</v>
      </c>
      <c r="C48" s="422" t="s">
        <v>646</v>
      </c>
      <c r="D48" s="408">
        <v>6368825699</v>
      </c>
      <c r="E48" s="409">
        <v>6262686793.8299999</v>
      </c>
      <c r="F48" s="397">
        <f t="shared" si="0"/>
        <v>106138905.17000008</v>
      </c>
    </row>
    <row r="49" spans="1:6" ht="13.5" thickBot="1" x14ac:dyDescent="0.25">
      <c r="A49" s="405">
        <v>13</v>
      </c>
      <c r="B49" s="451">
        <v>33354</v>
      </c>
      <c r="C49" s="422" t="s">
        <v>647</v>
      </c>
      <c r="D49" s="408">
        <v>1992000</v>
      </c>
      <c r="E49" s="409">
        <v>1992000</v>
      </c>
      <c r="F49" s="397">
        <f t="shared" si="0"/>
        <v>0</v>
      </c>
    </row>
    <row r="50" spans="1:6" ht="13.5" thickBot="1" x14ac:dyDescent="0.25">
      <c r="A50" s="388">
        <v>333</v>
      </c>
      <c r="B50" s="1537" t="s">
        <v>648</v>
      </c>
      <c r="C50" s="1538"/>
      <c r="D50" s="398">
        <f>SUM(D37:D49)</f>
        <v>6643329011</v>
      </c>
      <c r="E50" s="398">
        <f>SUM(E37:E49)</f>
        <v>6531278746.71</v>
      </c>
      <c r="F50" s="424">
        <f>SUM(F37:F49)</f>
        <v>112050464.29000008</v>
      </c>
    </row>
    <row r="51" spans="1:6" x14ac:dyDescent="0.2">
      <c r="A51" s="1543" t="s">
        <v>649</v>
      </c>
      <c r="B51" s="1543"/>
      <c r="C51" s="1543"/>
      <c r="D51" s="1543"/>
      <c r="E51" s="1543"/>
      <c r="F51" s="1543"/>
    </row>
    <row r="52" spans="1:6" x14ac:dyDescent="0.2">
      <c r="A52" s="1544"/>
      <c r="B52" s="1544"/>
      <c r="C52" s="1544"/>
      <c r="D52" s="1544"/>
      <c r="E52" s="1544"/>
      <c r="F52" s="1544"/>
    </row>
    <row r="53" spans="1:6" x14ac:dyDescent="0.2">
      <c r="A53" s="419"/>
      <c r="B53" s="419"/>
      <c r="C53" s="419"/>
      <c r="D53" s="419"/>
      <c r="E53" s="419"/>
      <c r="F53" s="419"/>
    </row>
    <row r="54" spans="1:6" x14ac:dyDescent="0.2">
      <c r="A54" s="419"/>
      <c r="B54" s="419"/>
      <c r="C54" s="419"/>
      <c r="D54" s="419"/>
      <c r="E54" s="419"/>
      <c r="F54" s="419"/>
    </row>
    <row r="55" spans="1:6" x14ac:dyDescent="0.2">
      <c r="A55" s="419"/>
      <c r="B55" s="419"/>
      <c r="C55" s="419"/>
      <c r="D55" s="419"/>
      <c r="E55" s="419"/>
      <c r="F55" s="419"/>
    </row>
    <row r="56" spans="1:6" x14ac:dyDescent="0.2">
      <c r="A56" s="419"/>
      <c r="B56" s="419"/>
      <c r="C56" s="419"/>
      <c r="D56" s="419"/>
      <c r="E56" s="419"/>
      <c r="F56" s="419"/>
    </row>
    <row r="57" spans="1:6" x14ac:dyDescent="0.2">
      <c r="A57" s="419"/>
      <c r="B57" s="419"/>
      <c r="C57" s="419"/>
      <c r="D57" s="419"/>
      <c r="E57" s="419"/>
      <c r="F57" s="419"/>
    </row>
    <row r="58" spans="1:6" x14ac:dyDescent="0.2">
      <c r="A58" s="419"/>
      <c r="B58" s="419"/>
      <c r="C58" s="419"/>
      <c r="D58" s="419"/>
      <c r="E58" s="419"/>
      <c r="F58" s="419"/>
    </row>
    <row r="59" spans="1:6" x14ac:dyDescent="0.2">
      <c r="E59" s="1539" t="s">
        <v>1754</v>
      </c>
      <c r="F59" s="1539"/>
    </row>
    <row r="60" spans="1:6" ht="31.5" customHeight="1" x14ac:dyDescent="0.2">
      <c r="A60" s="1520" t="s">
        <v>1712</v>
      </c>
      <c r="B60" s="1520"/>
      <c r="C60" s="1520"/>
      <c r="D60" s="1520"/>
      <c r="E60" s="1520"/>
      <c r="F60" s="1520"/>
    </row>
    <row r="61" spans="1:6" x14ac:dyDescent="0.2">
      <c r="A61" s="419"/>
      <c r="B61" s="419"/>
      <c r="C61" s="419"/>
      <c r="D61" s="419"/>
      <c r="E61" s="419"/>
      <c r="F61" s="419"/>
    </row>
    <row r="62" spans="1:6" x14ac:dyDescent="0.2">
      <c r="A62" s="1540" t="s">
        <v>650</v>
      </c>
      <c r="B62" s="1540"/>
      <c r="C62" s="1540"/>
      <c r="D62" s="1540"/>
      <c r="E62" s="1540"/>
      <c r="F62" s="1540"/>
    </row>
    <row r="63" spans="1:6" ht="13.5" customHeight="1" thickBot="1" x14ac:dyDescent="0.25">
      <c r="A63" s="386"/>
      <c r="B63" s="386"/>
      <c r="C63" s="386"/>
      <c r="D63" s="387"/>
      <c r="E63" s="386"/>
      <c r="F63" s="386"/>
    </row>
    <row r="64" spans="1:6" ht="13.5" thickBot="1" x14ac:dyDescent="0.25">
      <c r="A64" s="388" t="s">
        <v>626</v>
      </c>
      <c r="B64" s="389" t="s">
        <v>627</v>
      </c>
      <c r="C64" s="390" t="s">
        <v>628</v>
      </c>
      <c r="D64" s="391" t="s">
        <v>629</v>
      </c>
      <c r="E64" s="389" t="s">
        <v>630</v>
      </c>
      <c r="F64" s="428" t="s">
        <v>631</v>
      </c>
    </row>
    <row r="65" spans="1:6" x14ac:dyDescent="0.2">
      <c r="A65" s="425">
        <v>1</v>
      </c>
      <c r="B65" s="451">
        <v>34019</v>
      </c>
      <c r="C65" s="407" t="s">
        <v>903</v>
      </c>
      <c r="D65" s="408">
        <v>218069</v>
      </c>
      <c r="E65" s="409">
        <v>200069</v>
      </c>
      <c r="F65" s="397">
        <f t="shared" ref="F65:F73" si="1">D65-E65</f>
        <v>18000</v>
      </c>
    </row>
    <row r="66" spans="1:6" x14ac:dyDescent="0.2">
      <c r="A66" s="405">
        <v>2</v>
      </c>
      <c r="B66" s="451">
        <v>34021</v>
      </c>
      <c r="C66" s="407" t="s">
        <v>904</v>
      </c>
      <c r="D66" s="408">
        <v>580000</v>
      </c>
      <c r="E66" s="409">
        <v>580000</v>
      </c>
      <c r="F66" s="397">
        <f t="shared" si="1"/>
        <v>0</v>
      </c>
    </row>
    <row r="67" spans="1:6" x14ac:dyDescent="0.2">
      <c r="A67" s="425">
        <v>3</v>
      </c>
      <c r="B67" s="451">
        <v>34025</v>
      </c>
      <c r="C67" s="407" t="s">
        <v>1721</v>
      </c>
      <c r="D67" s="408">
        <v>70000</v>
      </c>
      <c r="E67" s="409">
        <v>70000</v>
      </c>
      <c r="F67" s="397">
        <f t="shared" si="1"/>
        <v>0</v>
      </c>
    </row>
    <row r="68" spans="1:6" x14ac:dyDescent="0.2">
      <c r="A68" s="425">
        <v>4</v>
      </c>
      <c r="B68" s="451">
        <v>34028</v>
      </c>
      <c r="C68" s="407" t="s">
        <v>1719</v>
      </c>
      <c r="D68" s="408">
        <v>83000</v>
      </c>
      <c r="E68" s="409">
        <v>83000</v>
      </c>
      <c r="F68" s="397">
        <f>D68-E68</f>
        <v>0</v>
      </c>
    </row>
    <row r="69" spans="1:6" x14ac:dyDescent="0.2">
      <c r="A69" s="425">
        <v>5</v>
      </c>
      <c r="B69" s="451">
        <v>34031</v>
      </c>
      <c r="C69" s="407" t="s">
        <v>1720</v>
      </c>
      <c r="D69" s="408">
        <v>313000</v>
      </c>
      <c r="E69" s="409">
        <v>295848</v>
      </c>
      <c r="F69" s="397">
        <f t="shared" si="1"/>
        <v>17152</v>
      </c>
    </row>
    <row r="70" spans="1:6" x14ac:dyDescent="0.2">
      <c r="A70" s="425">
        <v>6</v>
      </c>
      <c r="B70" s="451">
        <v>34053</v>
      </c>
      <c r="C70" s="407" t="s">
        <v>905</v>
      </c>
      <c r="D70" s="408">
        <v>597000</v>
      </c>
      <c r="E70" s="409">
        <v>591185</v>
      </c>
      <c r="F70" s="397">
        <f t="shared" si="1"/>
        <v>5815</v>
      </c>
    </row>
    <row r="71" spans="1:6" x14ac:dyDescent="0.2">
      <c r="A71" s="425">
        <v>7</v>
      </c>
      <c r="B71" s="451">
        <v>34070</v>
      </c>
      <c r="C71" s="407" t="s">
        <v>651</v>
      </c>
      <c r="D71" s="408">
        <v>1379000</v>
      </c>
      <c r="E71" s="409">
        <v>1379000</v>
      </c>
      <c r="F71" s="397">
        <f t="shared" si="1"/>
        <v>0</v>
      </c>
    </row>
    <row r="72" spans="1:6" x14ac:dyDescent="0.2">
      <c r="A72" s="916">
        <v>8</v>
      </c>
      <c r="B72" s="917">
        <v>34502</v>
      </c>
      <c r="C72" s="918" t="s">
        <v>1722</v>
      </c>
      <c r="D72" s="919">
        <v>819000</v>
      </c>
      <c r="E72" s="919">
        <v>819000</v>
      </c>
      <c r="F72" s="920">
        <f t="shared" si="1"/>
        <v>0</v>
      </c>
    </row>
    <row r="73" spans="1:6" ht="13.5" thickBot="1" x14ac:dyDescent="0.25">
      <c r="A73" s="916">
        <v>9</v>
      </c>
      <c r="B73" s="917">
        <v>34949</v>
      </c>
      <c r="C73" s="918" t="s">
        <v>1723</v>
      </c>
      <c r="D73" s="919">
        <v>155000</v>
      </c>
      <c r="E73" s="919">
        <v>155000</v>
      </c>
      <c r="F73" s="920">
        <f t="shared" si="1"/>
        <v>0</v>
      </c>
    </row>
    <row r="74" spans="1:6" ht="13.5" thickBot="1" x14ac:dyDescent="0.25">
      <c r="A74" s="388">
        <v>334</v>
      </c>
      <c r="B74" s="1537" t="s">
        <v>652</v>
      </c>
      <c r="C74" s="1538"/>
      <c r="D74" s="398">
        <f>SUM(D65:D73)</f>
        <v>4214069</v>
      </c>
      <c r="E74" s="411">
        <f>SUM(E65:E73)</f>
        <v>4173102</v>
      </c>
      <c r="F74" s="400">
        <f>SUM(F65:F73)</f>
        <v>40967</v>
      </c>
    </row>
    <row r="75" spans="1:6" x14ac:dyDescent="0.2">
      <c r="A75" s="415"/>
      <c r="B75" s="416"/>
      <c r="C75" s="416"/>
      <c r="D75" s="417"/>
      <c r="E75" s="418"/>
      <c r="F75" s="418"/>
    </row>
    <row r="76" spans="1:6" x14ac:dyDescent="0.2">
      <c r="A76" s="1540" t="s">
        <v>653</v>
      </c>
      <c r="B76" s="1540"/>
      <c r="C76" s="1540"/>
      <c r="D76" s="1540"/>
      <c r="E76" s="1540"/>
      <c r="F76" s="1540"/>
    </row>
    <row r="77" spans="1:6" ht="13.5" customHeight="1" thickBot="1" x14ac:dyDescent="0.25">
      <c r="A77" s="386"/>
      <c r="B77" s="386"/>
      <c r="C77" s="386"/>
      <c r="D77" s="387"/>
      <c r="E77" s="386"/>
      <c r="F77" s="386"/>
    </row>
    <row r="78" spans="1:6" ht="13.5" thickBot="1" x14ac:dyDescent="0.25">
      <c r="A78" s="388" t="s">
        <v>626</v>
      </c>
      <c r="B78" s="389" t="s">
        <v>627</v>
      </c>
      <c r="C78" s="390" t="s">
        <v>628</v>
      </c>
      <c r="D78" s="391" t="s">
        <v>629</v>
      </c>
      <c r="E78" s="389" t="s">
        <v>630</v>
      </c>
      <c r="F78" s="428" t="s">
        <v>631</v>
      </c>
    </row>
    <row r="79" spans="1:6" x14ac:dyDescent="0.2">
      <c r="A79" s="425">
        <v>1</v>
      </c>
      <c r="B79" s="451">
        <v>35018</v>
      </c>
      <c r="C79" s="407" t="s">
        <v>654</v>
      </c>
      <c r="D79" s="408">
        <v>59927090</v>
      </c>
      <c r="E79" s="409">
        <v>55224633.880000003</v>
      </c>
      <c r="F79" s="397">
        <f>D79-E79</f>
        <v>4702456.1199999973</v>
      </c>
    </row>
    <row r="80" spans="1:6" x14ac:dyDescent="0.2">
      <c r="A80" s="405">
        <v>2</v>
      </c>
      <c r="B80" s="1093">
        <v>35025</v>
      </c>
      <c r="C80" s="407" t="s">
        <v>1725</v>
      </c>
      <c r="D80" s="408">
        <v>9706770</v>
      </c>
      <c r="E80" s="409">
        <v>9692879.8499999996</v>
      </c>
      <c r="F80" s="397">
        <f>D80-E80</f>
        <v>13890.150000000373</v>
      </c>
    </row>
    <row r="81" spans="1:247" x14ac:dyDescent="0.2">
      <c r="A81" s="405">
        <v>3</v>
      </c>
      <c r="B81" s="1093">
        <v>35442</v>
      </c>
      <c r="C81" s="407" t="s">
        <v>1726</v>
      </c>
      <c r="D81" s="408">
        <v>4765774.47</v>
      </c>
      <c r="E81" s="409">
        <v>4765774</v>
      </c>
      <c r="F81" s="397">
        <f>D81-E81</f>
        <v>0.46999999973922968</v>
      </c>
    </row>
    <row r="82" spans="1:247" ht="23.25" thickBot="1" x14ac:dyDescent="0.25">
      <c r="A82" s="921">
        <v>4</v>
      </c>
      <c r="B82" s="922">
        <v>35500</v>
      </c>
      <c r="C82" s="1094" t="s">
        <v>1724</v>
      </c>
      <c r="D82" s="923">
        <v>496100</v>
      </c>
      <c r="E82" s="923">
        <v>496100</v>
      </c>
      <c r="F82" s="1095">
        <f>D82-E82</f>
        <v>0</v>
      </c>
    </row>
    <row r="83" spans="1:247" ht="13.5" thickBot="1" x14ac:dyDescent="0.25">
      <c r="A83" s="388">
        <v>335</v>
      </c>
      <c r="B83" s="1537" t="s">
        <v>740</v>
      </c>
      <c r="C83" s="1538"/>
      <c r="D83" s="398">
        <f>SUM(D79:D82)</f>
        <v>74895734.469999999</v>
      </c>
      <c r="E83" s="411">
        <f>SUM(E79:E82)</f>
        <v>70179387.730000004</v>
      </c>
      <c r="F83" s="400">
        <f>SUM(F79:F82)</f>
        <v>4716346.7399999974</v>
      </c>
    </row>
    <row r="85" spans="1:247" x14ac:dyDescent="0.2">
      <c r="A85" s="1540" t="s">
        <v>655</v>
      </c>
      <c r="B85" s="1540"/>
      <c r="C85" s="1540"/>
      <c r="D85" s="1540"/>
      <c r="E85" s="1540"/>
      <c r="F85" s="1540"/>
    </row>
    <row r="86" spans="1:247" ht="13.5" thickBot="1" x14ac:dyDescent="0.25">
      <c r="A86" s="386"/>
      <c r="B86" s="386"/>
      <c r="C86" s="386"/>
      <c r="D86" s="387"/>
      <c r="E86" s="386"/>
      <c r="F86" s="386"/>
    </row>
    <row r="87" spans="1:247" ht="13.5" thickBot="1" x14ac:dyDescent="0.25">
      <c r="A87" s="388" t="s">
        <v>626</v>
      </c>
      <c r="B87" s="389" t="s">
        <v>627</v>
      </c>
      <c r="C87" s="390" t="s">
        <v>628</v>
      </c>
      <c r="D87" s="391" t="s">
        <v>629</v>
      </c>
      <c r="E87" s="389" t="s">
        <v>630</v>
      </c>
      <c r="F87" s="428" t="s">
        <v>631</v>
      </c>
    </row>
    <row r="88" spans="1:247" x14ac:dyDescent="0.2">
      <c r="A88" s="425">
        <v>1</v>
      </c>
      <c r="B88" s="451">
        <v>98022</v>
      </c>
      <c r="C88" s="407" t="s">
        <v>1727</v>
      </c>
      <c r="D88" s="408">
        <v>10000000</v>
      </c>
      <c r="E88" s="409">
        <v>10000000</v>
      </c>
      <c r="F88" s="397">
        <f>D88-E88</f>
        <v>0</v>
      </c>
    </row>
    <row r="89" spans="1:247" x14ac:dyDescent="0.2">
      <c r="A89" s="425">
        <v>2</v>
      </c>
      <c r="B89" s="451">
        <v>98035</v>
      </c>
      <c r="C89" s="407" t="s">
        <v>1728</v>
      </c>
      <c r="D89" s="408">
        <v>104247</v>
      </c>
      <c r="E89" s="409">
        <v>104247</v>
      </c>
      <c r="F89" s="397">
        <f>D89-E89</f>
        <v>0</v>
      </c>
    </row>
    <row r="90" spans="1:247" x14ac:dyDescent="0.2">
      <c r="A90" s="405">
        <v>3</v>
      </c>
      <c r="B90" s="451">
        <v>98193</v>
      </c>
      <c r="C90" s="407" t="s">
        <v>1729</v>
      </c>
      <c r="D90" s="408">
        <v>760000</v>
      </c>
      <c r="E90" s="409">
        <v>280525.01</v>
      </c>
      <c r="F90" s="397">
        <f>D90-E90</f>
        <v>479474.99</v>
      </c>
    </row>
    <row r="91" spans="1:247" ht="13.5" thickBot="1" x14ac:dyDescent="0.25">
      <c r="A91" s="410">
        <v>4</v>
      </c>
      <c r="B91" s="924">
        <v>98278</v>
      </c>
      <c r="C91" s="925" t="s">
        <v>906</v>
      </c>
      <c r="D91" s="926">
        <v>1322439.5</v>
      </c>
      <c r="E91" s="927">
        <v>1322439.5</v>
      </c>
      <c r="F91" s="397">
        <f>D91-E91</f>
        <v>0</v>
      </c>
    </row>
    <row r="92" spans="1:247" ht="13.5" thickBot="1" x14ac:dyDescent="0.25">
      <c r="A92" s="388">
        <v>398</v>
      </c>
      <c r="B92" s="1537" t="s">
        <v>656</v>
      </c>
      <c r="C92" s="1538"/>
      <c r="D92" s="398">
        <f>SUM(D88:D91)</f>
        <v>12186686.5</v>
      </c>
      <c r="E92" s="411">
        <f>SUM(E88:E91)</f>
        <v>11707211.51</v>
      </c>
      <c r="F92" s="400">
        <f>SUM(F88:F91)</f>
        <v>479474.99</v>
      </c>
    </row>
    <row r="93" spans="1:247" x14ac:dyDescent="0.2">
      <c r="A93" s="415"/>
      <c r="B93" s="416"/>
      <c r="C93" s="416"/>
      <c r="D93" s="417"/>
      <c r="E93" s="418"/>
      <c r="F93" s="418"/>
    </row>
    <row r="94" spans="1:247" x14ac:dyDescent="0.2">
      <c r="A94" s="1541" t="s">
        <v>823</v>
      </c>
      <c r="B94" s="1541"/>
      <c r="C94" s="1541"/>
      <c r="D94" s="1541"/>
      <c r="E94" s="1541"/>
      <c r="F94" s="1541"/>
      <c r="G94" s="383"/>
      <c r="H94" s="383"/>
      <c r="I94" s="383"/>
      <c r="J94" s="383"/>
      <c r="K94" s="383"/>
      <c r="L94" s="383"/>
      <c r="M94" s="383"/>
      <c r="N94" s="383"/>
      <c r="O94" s="383"/>
      <c r="P94" s="383"/>
      <c r="Q94" s="383"/>
      <c r="R94" s="383"/>
      <c r="S94" s="383"/>
      <c r="T94" s="383"/>
      <c r="U94" s="383"/>
      <c r="V94" s="383"/>
      <c r="W94" s="383"/>
      <c r="X94" s="383"/>
      <c r="Y94" s="383"/>
      <c r="Z94" s="383"/>
      <c r="AA94" s="383"/>
      <c r="AB94" s="383"/>
      <c r="AC94" s="383"/>
      <c r="AD94" s="383"/>
      <c r="AE94" s="383"/>
      <c r="AF94" s="383"/>
      <c r="AG94" s="383"/>
      <c r="AH94" s="383"/>
      <c r="AI94" s="383"/>
      <c r="AJ94" s="383"/>
      <c r="AK94" s="383"/>
      <c r="AL94" s="383"/>
      <c r="AM94" s="383"/>
      <c r="AN94" s="383"/>
      <c r="AO94" s="383"/>
      <c r="AP94" s="383"/>
      <c r="AQ94" s="383"/>
      <c r="AR94" s="383"/>
      <c r="AS94" s="383"/>
      <c r="AT94" s="383"/>
      <c r="AU94" s="383"/>
      <c r="AV94" s="383"/>
      <c r="AW94" s="383"/>
      <c r="AX94" s="383"/>
      <c r="AY94" s="383"/>
      <c r="AZ94" s="383"/>
      <c r="BA94" s="383"/>
      <c r="BB94" s="383"/>
      <c r="BC94" s="383"/>
      <c r="BD94" s="383"/>
      <c r="BE94" s="383"/>
      <c r="BF94" s="383"/>
      <c r="BG94" s="383"/>
      <c r="BH94" s="383"/>
      <c r="BI94" s="383"/>
      <c r="BJ94" s="383"/>
      <c r="BK94" s="383"/>
      <c r="BL94" s="383"/>
      <c r="BM94" s="383"/>
      <c r="BN94" s="383"/>
      <c r="BO94" s="383"/>
      <c r="BP94" s="383"/>
      <c r="BQ94" s="383"/>
      <c r="BR94" s="383"/>
      <c r="BS94" s="383"/>
      <c r="BT94" s="383"/>
      <c r="BU94" s="383"/>
      <c r="BV94" s="383"/>
      <c r="BW94" s="383"/>
      <c r="BX94" s="383"/>
      <c r="BY94" s="383"/>
      <c r="BZ94" s="383"/>
      <c r="CA94" s="383"/>
      <c r="CB94" s="383"/>
      <c r="CC94" s="383"/>
      <c r="CD94" s="383"/>
      <c r="CE94" s="383"/>
      <c r="CF94" s="383"/>
      <c r="CG94" s="383"/>
      <c r="CH94" s="383"/>
      <c r="CI94" s="383"/>
      <c r="CJ94" s="383"/>
      <c r="CK94" s="383"/>
      <c r="CL94" s="383"/>
      <c r="CM94" s="383"/>
      <c r="CN94" s="383"/>
      <c r="CO94" s="383"/>
      <c r="CP94" s="383"/>
      <c r="CQ94" s="383"/>
      <c r="CR94" s="383"/>
      <c r="CS94" s="383"/>
      <c r="CT94" s="383"/>
      <c r="CU94" s="383"/>
      <c r="CV94" s="383"/>
      <c r="CW94" s="383"/>
      <c r="CX94" s="383"/>
      <c r="CY94" s="383"/>
      <c r="CZ94" s="383"/>
      <c r="DA94" s="383"/>
      <c r="DB94" s="383"/>
      <c r="DC94" s="383"/>
      <c r="DD94" s="383"/>
      <c r="DE94" s="383"/>
      <c r="DF94" s="383"/>
      <c r="DG94" s="383"/>
      <c r="DH94" s="383"/>
      <c r="DI94" s="383"/>
      <c r="DJ94" s="383"/>
      <c r="DK94" s="383"/>
      <c r="DL94" s="383"/>
      <c r="DM94" s="383"/>
      <c r="DN94" s="383"/>
      <c r="DO94" s="383"/>
      <c r="DP94" s="383"/>
      <c r="DQ94" s="383"/>
      <c r="DR94" s="383"/>
      <c r="DS94" s="383"/>
      <c r="DT94" s="383"/>
      <c r="DU94" s="383"/>
      <c r="DV94" s="383"/>
      <c r="DW94" s="383"/>
      <c r="DX94" s="383"/>
      <c r="DY94" s="383"/>
      <c r="DZ94" s="383"/>
      <c r="EA94" s="383"/>
      <c r="EB94" s="383"/>
      <c r="EC94" s="383"/>
      <c r="ED94" s="383"/>
      <c r="EE94" s="383"/>
      <c r="EF94" s="383"/>
      <c r="EG94" s="383"/>
      <c r="EH94" s="383"/>
      <c r="EI94" s="383"/>
      <c r="EJ94" s="383"/>
      <c r="EK94" s="383"/>
      <c r="EL94" s="383"/>
      <c r="EM94" s="383"/>
      <c r="EN94" s="383"/>
      <c r="EO94" s="383"/>
      <c r="EP94" s="383"/>
      <c r="EQ94" s="383"/>
      <c r="ER94" s="383"/>
      <c r="ES94" s="383"/>
      <c r="ET94" s="383"/>
      <c r="EU94" s="383"/>
      <c r="EV94" s="383"/>
      <c r="EW94" s="383"/>
      <c r="EX94" s="383"/>
      <c r="EY94" s="383"/>
      <c r="EZ94" s="383"/>
      <c r="FA94" s="383"/>
      <c r="FB94" s="383"/>
      <c r="FC94" s="383"/>
      <c r="FD94" s="383"/>
      <c r="FE94" s="383"/>
      <c r="FF94" s="383"/>
      <c r="FG94" s="383"/>
      <c r="FH94" s="383"/>
      <c r="FI94" s="383"/>
      <c r="FJ94" s="383"/>
      <c r="FK94" s="383"/>
      <c r="FL94" s="383"/>
      <c r="FM94" s="383"/>
      <c r="FN94" s="383"/>
      <c r="FO94" s="383"/>
      <c r="FP94" s="383"/>
      <c r="FQ94" s="383"/>
      <c r="FR94" s="383"/>
      <c r="FS94" s="383"/>
      <c r="FT94" s="383"/>
      <c r="FU94" s="383"/>
      <c r="FV94" s="383"/>
      <c r="FW94" s="383"/>
      <c r="FX94" s="383"/>
      <c r="FY94" s="383"/>
      <c r="FZ94" s="383"/>
      <c r="GA94" s="383"/>
      <c r="GB94" s="383"/>
      <c r="GC94" s="383"/>
      <c r="GD94" s="383"/>
      <c r="GE94" s="383"/>
      <c r="GF94" s="383"/>
      <c r="GG94" s="383"/>
      <c r="GH94" s="383"/>
      <c r="GI94" s="383"/>
      <c r="GJ94" s="383"/>
      <c r="GK94" s="383"/>
      <c r="GL94" s="383"/>
      <c r="GM94" s="383"/>
      <c r="GN94" s="383"/>
      <c r="GO94" s="383"/>
      <c r="GP94" s="383"/>
      <c r="GQ94" s="383"/>
      <c r="GR94" s="383"/>
      <c r="GS94" s="383"/>
      <c r="GT94" s="383"/>
      <c r="GU94" s="383"/>
      <c r="GV94" s="383"/>
      <c r="GW94" s="383"/>
      <c r="GX94" s="383"/>
      <c r="GY94" s="383"/>
      <c r="GZ94" s="383"/>
      <c r="HA94" s="383"/>
      <c r="HB94" s="383"/>
      <c r="HC94" s="383"/>
      <c r="HD94" s="383"/>
      <c r="HE94" s="383"/>
      <c r="HF94" s="383"/>
      <c r="HG94" s="383"/>
      <c r="HH94" s="383"/>
      <c r="HI94" s="383"/>
      <c r="HJ94" s="383"/>
      <c r="HK94" s="383"/>
      <c r="HL94" s="383"/>
      <c r="HM94" s="383"/>
      <c r="HN94" s="383"/>
      <c r="HO94" s="383"/>
      <c r="HP94" s="383"/>
      <c r="HQ94" s="383"/>
      <c r="HR94" s="383"/>
      <c r="HS94" s="383"/>
      <c r="HT94" s="383"/>
      <c r="HU94" s="383"/>
      <c r="HV94" s="383"/>
      <c r="HW94" s="383"/>
      <c r="HX94" s="383"/>
      <c r="HY94" s="383"/>
      <c r="HZ94" s="383"/>
      <c r="IA94" s="383"/>
      <c r="IB94" s="383"/>
      <c r="IC94" s="383"/>
      <c r="ID94" s="383"/>
      <c r="IE94" s="383"/>
      <c r="IF94" s="383"/>
      <c r="IG94" s="383"/>
      <c r="IH94" s="383"/>
      <c r="II94" s="383"/>
      <c r="IJ94" s="383"/>
      <c r="IK94" s="383"/>
      <c r="IL94" s="383"/>
      <c r="IM94" s="383"/>
    </row>
    <row r="95" spans="1:247" ht="16.5" thickBot="1" x14ac:dyDescent="0.3">
      <c r="A95" s="385"/>
      <c r="B95" s="385"/>
      <c r="C95" s="385"/>
      <c r="D95" s="385"/>
      <c r="E95" s="385"/>
      <c r="F95" s="385"/>
      <c r="G95" s="383"/>
      <c r="H95" s="383"/>
      <c r="I95" s="383"/>
      <c r="J95" s="383"/>
      <c r="K95" s="383"/>
      <c r="L95" s="383"/>
      <c r="M95" s="383"/>
      <c r="N95" s="383"/>
      <c r="O95" s="383"/>
      <c r="P95" s="383"/>
      <c r="Q95" s="383"/>
      <c r="R95" s="383"/>
      <c r="S95" s="383"/>
      <c r="T95" s="383"/>
      <c r="U95" s="383"/>
      <c r="V95" s="383"/>
      <c r="W95" s="383"/>
      <c r="X95" s="383"/>
      <c r="Y95" s="383"/>
      <c r="Z95" s="383"/>
      <c r="AA95" s="383"/>
      <c r="AB95" s="383"/>
      <c r="AC95" s="383"/>
      <c r="AD95" s="383"/>
      <c r="AE95" s="383"/>
      <c r="AF95" s="383"/>
      <c r="AG95" s="383"/>
      <c r="AH95" s="383"/>
      <c r="AI95" s="383"/>
      <c r="AJ95" s="383"/>
      <c r="AK95" s="383"/>
      <c r="AL95" s="383"/>
      <c r="AM95" s="383"/>
      <c r="AN95" s="383"/>
      <c r="AO95" s="383"/>
      <c r="AP95" s="383"/>
      <c r="AQ95" s="383"/>
      <c r="AR95" s="383"/>
      <c r="AS95" s="383"/>
      <c r="AT95" s="383"/>
      <c r="AU95" s="383"/>
      <c r="AV95" s="383"/>
      <c r="AW95" s="383"/>
      <c r="AX95" s="383"/>
      <c r="AY95" s="383"/>
      <c r="AZ95" s="383"/>
      <c r="BA95" s="383"/>
      <c r="BB95" s="383"/>
      <c r="BC95" s="383"/>
      <c r="BD95" s="383"/>
      <c r="BE95" s="383"/>
      <c r="BF95" s="383"/>
      <c r="BG95" s="383"/>
      <c r="BH95" s="383"/>
      <c r="BI95" s="383"/>
      <c r="BJ95" s="383"/>
      <c r="BK95" s="383"/>
      <c r="BL95" s="383"/>
      <c r="BM95" s="383"/>
      <c r="BN95" s="383"/>
      <c r="BO95" s="383"/>
      <c r="BP95" s="383"/>
      <c r="BQ95" s="383"/>
      <c r="BR95" s="383"/>
      <c r="BS95" s="383"/>
      <c r="BT95" s="383"/>
      <c r="BU95" s="383"/>
      <c r="BV95" s="383"/>
      <c r="BW95" s="383"/>
      <c r="BX95" s="383"/>
      <c r="BY95" s="383"/>
      <c r="BZ95" s="383"/>
      <c r="CA95" s="383"/>
      <c r="CB95" s="383"/>
      <c r="CC95" s="383"/>
      <c r="CD95" s="383"/>
      <c r="CE95" s="383"/>
      <c r="CF95" s="383"/>
      <c r="CG95" s="383"/>
      <c r="CH95" s="383"/>
      <c r="CI95" s="383"/>
      <c r="CJ95" s="383"/>
      <c r="CK95" s="383"/>
      <c r="CL95" s="383"/>
      <c r="CM95" s="383"/>
      <c r="CN95" s="383"/>
      <c r="CO95" s="383"/>
      <c r="CP95" s="383"/>
      <c r="CQ95" s="383"/>
      <c r="CR95" s="383"/>
      <c r="CS95" s="383"/>
      <c r="CT95" s="383"/>
      <c r="CU95" s="383"/>
      <c r="CV95" s="383"/>
      <c r="CW95" s="383"/>
      <c r="CX95" s="383"/>
      <c r="CY95" s="383"/>
      <c r="CZ95" s="383"/>
      <c r="DA95" s="383"/>
      <c r="DB95" s="383"/>
      <c r="DC95" s="383"/>
      <c r="DD95" s="383"/>
      <c r="DE95" s="383"/>
      <c r="DF95" s="383"/>
      <c r="DG95" s="383"/>
      <c r="DH95" s="383"/>
      <c r="DI95" s="383"/>
      <c r="DJ95" s="383"/>
      <c r="DK95" s="383"/>
      <c r="DL95" s="383"/>
      <c r="DM95" s="383"/>
      <c r="DN95" s="383"/>
      <c r="DO95" s="383"/>
      <c r="DP95" s="383"/>
      <c r="DQ95" s="383"/>
      <c r="DR95" s="383"/>
      <c r="DS95" s="383"/>
      <c r="DT95" s="383"/>
      <c r="DU95" s="383"/>
      <c r="DV95" s="383"/>
      <c r="DW95" s="383"/>
      <c r="DX95" s="383"/>
      <c r="DY95" s="383"/>
      <c r="DZ95" s="383"/>
      <c r="EA95" s="383"/>
      <c r="EB95" s="383"/>
      <c r="EC95" s="383"/>
      <c r="ED95" s="383"/>
      <c r="EE95" s="383"/>
      <c r="EF95" s="383"/>
      <c r="EG95" s="383"/>
      <c r="EH95" s="383"/>
      <c r="EI95" s="383"/>
      <c r="EJ95" s="383"/>
      <c r="EK95" s="383"/>
      <c r="EL95" s="383"/>
      <c r="EM95" s="383"/>
      <c r="EN95" s="383"/>
      <c r="EO95" s="383"/>
      <c r="EP95" s="383"/>
      <c r="EQ95" s="383"/>
      <c r="ER95" s="383"/>
      <c r="ES95" s="383"/>
      <c r="ET95" s="383"/>
      <c r="EU95" s="383"/>
      <c r="EV95" s="383"/>
      <c r="EW95" s="383"/>
      <c r="EX95" s="383"/>
      <c r="EY95" s="383"/>
      <c r="EZ95" s="383"/>
      <c r="FA95" s="383"/>
      <c r="FB95" s="383"/>
      <c r="FC95" s="383"/>
      <c r="FD95" s="383"/>
      <c r="FE95" s="383"/>
      <c r="FF95" s="383"/>
      <c r="FG95" s="383"/>
      <c r="FH95" s="383"/>
      <c r="FI95" s="383"/>
      <c r="FJ95" s="383"/>
      <c r="FK95" s="383"/>
      <c r="FL95" s="383"/>
      <c r="FM95" s="383"/>
      <c r="FN95" s="383"/>
      <c r="FO95" s="383"/>
      <c r="FP95" s="383"/>
      <c r="FQ95" s="383"/>
      <c r="FR95" s="383"/>
      <c r="FS95" s="383"/>
      <c r="FT95" s="383"/>
      <c r="FU95" s="383"/>
      <c r="FV95" s="383"/>
      <c r="FW95" s="383"/>
      <c r="FX95" s="383"/>
      <c r="FY95" s="383"/>
      <c r="FZ95" s="383"/>
      <c r="GA95" s="383"/>
      <c r="GB95" s="383"/>
      <c r="GC95" s="383"/>
      <c r="GD95" s="383"/>
      <c r="GE95" s="383"/>
      <c r="GF95" s="383"/>
      <c r="GG95" s="383"/>
      <c r="GH95" s="383"/>
      <c r="GI95" s="383"/>
      <c r="GJ95" s="383"/>
      <c r="GK95" s="383"/>
      <c r="GL95" s="383"/>
      <c r="GM95" s="383"/>
      <c r="GN95" s="383"/>
      <c r="GO95" s="383"/>
      <c r="GP95" s="383"/>
      <c r="GQ95" s="383"/>
      <c r="GR95" s="383"/>
      <c r="GS95" s="383"/>
      <c r="GT95" s="383"/>
      <c r="GU95" s="383"/>
      <c r="GV95" s="383"/>
      <c r="GW95" s="383"/>
      <c r="GX95" s="383"/>
      <c r="GY95" s="383"/>
      <c r="GZ95" s="383"/>
      <c r="HA95" s="383"/>
      <c r="HB95" s="383"/>
      <c r="HC95" s="383"/>
      <c r="HD95" s="383"/>
      <c r="HE95" s="383"/>
      <c r="HF95" s="383"/>
      <c r="HG95" s="383"/>
      <c r="HH95" s="383"/>
      <c r="HI95" s="383"/>
      <c r="HJ95" s="383"/>
      <c r="HK95" s="383"/>
      <c r="HL95" s="383"/>
      <c r="HM95" s="383"/>
      <c r="HN95" s="383"/>
      <c r="HO95" s="383"/>
      <c r="HP95" s="383"/>
      <c r="HQ95" s="383"/>
      <c r="HR95" s="383"/>
      <c r="HS95" s="383"/>
      <c r="HT95" s="383"/>
      <c r="HU95" s="383"/>
      <c r="HV95" s="383"/>
      <c r="HW95" s="383"/>
      <c r="HX95" s="383"/>
      <c r="HY95" s="383"/>
      <c r="HZ95" s="383"/>
      <c r="IA95" s="383"/>
      <c r="IB95" s="383"/>
      <c r="IC95" s="383"/>
      <c r="ID95" s="383"/>
      <c r="IE95" s="383"/>
      <c r="IF95" s="383"/>
      <c r="IG95" s="383"/>
      <c r="IH95" s="383"/>
      <c r="II95" s="383"/>
      <c r="IJ95" s="383"/>
      <c r="IK95" s="383"/>
      <c r="IL95" s="383"/>
      <c r="IM95" s="383"/>
    </row>
    <row r="96" spans="1:247" ht="13.5" thickBot="1" x14ac:dyDescent="0.25">
      <c r="A96" s="426" t="s">
        <v>658</v>
      </c>
      <c r="B96" s="391" t="s">
        <v>659</v>
      </c>
      <c r="C96" s="427" t="s">
        <v>660</v>
      </c>
      <c r="D96" s="391" t="s">
        <v>629</v>
      </c>
      <c r="E96" s="391" t="s">
        <v>630</v>
      </c>
      <c r="F96" s="428" t="s">
        <v>631</v>
      </c>
      <c r="G96" s="383"/>
      <c r="H96" s="383"/>
      <c r="I96" s="383"/>
      <c r="J96" s="383"/>
      <c r="K96" s="383"/>
      <c r="L96" s="383"/>
      <c r="M96" s="383"/>
      <c r="N96" s="383"/>
      <c r="O96" s="383"/>
      <c r="P96" s="383"/>
      <c r="Q96" s="383"/>
      <c r="R96" s="383"/>
      <c r="S96" s="383"/>
      <c r="T96" s="383"/>
      <c r="U96" s="383"/>
      <c r="V96" s="383"/>
      <c r="W96" s="383"/>
      <c r="X96" s="383"/>
      <c r="Y96" s="383"/>
      <c r="Z96" s="383"/>
      <c r="AA96" s="383"/>
      <c r="AB96" s="383"/>
      <c r="AC96" s="383"/>
      <c r="AD96" s="383"/>
      <c r="AE96" s="383"/>
      <c r="AF96" s="383"/>
      <c r="AG96" s="383"/>
      <c r="AH96" s="383"/>
      <c r="AI96" s="383"/>
      <c r="AJ96" s="383"/>
      <c r="AK96" s="383"/>
      <c r="AL96" s="383"/>
      <c r="AM96" s="383"/>
      <c r="AN96" s="383"/>
      <c r="AO96" s="383"/>
      <c r="AP96" s="383"/>
      <c r="AQ96" s="383"/>
      <c r="AR96" s="383"/>
      <c r="AS96" s="383"/>
      <c r="AT96" s="383"/>
      <c r="AU96" s="383"/>
      <c r="AV96" s="383"/>
      <c r="AW96" s="383"/>
      <c r="AX96" s="383"/>
      <c r="AY96" s="383"/>
      <c r="AZ96" s="383"/>
      <c r="BA96" s="383"/>
      <c r="BB96" s="383"/>
      <c r="BC96" s="383"/>
      <c r="BD96" s="383"/>
      <c r="BE96" s="383"/>
      <c r="BF96" s="383"/>
      <c r="BG96" s="383"/>
      <c r="BH96" s="383"/>
      <c r="BI96" s="383"/>
      <c r="BJ96" s="383"/>
      <c r="BK96" s="383"/>
      <c r="BL96" s="383"/>
      <c r="BM96" s="383"/>
      <c r="BN96" s="383"/>
      <c r="BO96" s="383"/>
      <c r="BP96" s="383"/>
      <c r="BQ96" s="383"/>
      <c r="BR96" s="383"/>
      <c r="BS96" s="383"/>
      <c r="BT96" s="383"/>
      <c r="BU96" s="383"/>
      <c r="BV96" s="383"/>
      <c r="BW96" s="383"/>
      <c r="BX96" s="383"/>
      <c r="BY96" s="383"/>
      <c r="BZ96" s="383"/>
      <c r="CA96" s="383"/>
      <c r="CB96" s="383"/>
      <c r="CC96" s="383"/>
      <c r="CD96" s="383"/>
      <c r="CE96" s="383"/>
      <c r="CF96" s="383"/>
      <c r="CG96" s="383"/>
      <c r="CH96" s="383"/>
      <c r="CI96" s="383"/>
      <c r="CJ96" s="383"/>
      <c r="CK96" s="383"/>
      <c r="CL96" s="383"/>
      <c r="CM96" s="383"/>
      <c r="CN96" s="383"/>
      <c r="CO96" s="383"/>
      <c r="CP96" s="383"/>
      <c r="CQ96" s="383"/>
      <c r="CR96" s="383"/>
      <c r="CS96" s="383"/>
      <c r="CT96" s="383"/>
      <c r="CU96" s="383"/>
      <c r="CV96" s="383"/>
      <c r="CW96" s="383"/>
      <c r="CX96" s="383"/>
      <c r="CY96" s="383"/>
      <c r="CZ96" s="383"/>
      <c r="DA96" s="383"/>
      <c r="DB96" s="383"/>
      <c r="DC96" s="383"/>
      <c r="DD96" s="383"/>
      <c r="DE96" s="383"/>
      <c r="DF96" s="383"/>
      <c r="DG96" s="383"/>
      <c r="DH96" s="383"/>
      <c r="DI96" s="383"/>
      <c r="DJ96" s="383"/>
      <c r="DK96" s="383"/>
      <c r="DL96" s="383"/>
      <c r="DM96" s="383"/>
      <c r="DN96" s="383"/>
      <c r="DO96" s="383"/>
      <c r="DP96" s="383"/>
      <c r="DQ96" s="383"/>
      <c r="DR96" s="383"/>
      <c r="DS96" s="383"/>
      <c r="DT96" s="383"/>
      <c r="DU96" s="383"/>
      <c r="DV96" s="383"/>
      <c r="DW96" s="383"/>
      <c r="DX96" s="383"/>
      <c r="DY96" s="383"/>
      <c r="DZ96" s="383"/>
      <c r="EA96" s="383"/>
      <c r="EB96" s="383"/>
      <c r="EC96" s="383"/>
      <c r="ED96" s="383"/>
      <c r="EE96" s="383"/>
      <c r="EF96" s="383"/>
      <c r="EG96" s="383"/>
      <c r="EH96" s="383"/>
      <c r="EI96" s="383"/>
      <c r="EJ96" s="383"/>
      <c r="EK96" s="383"/>
      <c r="EL96" s="383"/>
      <c r="EM96" s="383"/>
      <c r="EN96" s="383"/>
      <c r="EO96" s="383"/>
      <c r="EP96" s="383"/>
      <c r="EQ96" s="383"/>
      <c r="ER96" s="383"/>
      <c r="ES96" s="383"/>
      <c r="ET96" s="383"/>
      <c r="EU96" s="383"/>
      <c r="EV96" s="383"/>
      <c r="EW96" s="383"/>
      <c r="EX96" s="383"/>
      <c r="EY96" s="383"/>
      <c r="EZ96" s="383"/>
      <c r="FA96" s="383"/>
      <c r="FB96" s="383"/>
      <c r="FC96" s="383"/>
      <c r="FD96" s="383"/>
      <c r="FE96" s="383"/>
      <c r="FF96" s="383"/>
      <c r="FG96" s="383"/>
      <c r="FH96" s="383"/>
      <c r="FI96" s="383"/>
      <c r="FJ96" s="383"/>
      <c r="FK96" s="383"/>
      <c r="FL96" s="383"/>
      <c r="FM96" s="383"/>
      <c r="FN96" s="383"/>
      <c r="FO96" s="383"/>
      <c r="FP96" s="383"/>
      <c r="FQ96" s="383"/>
      <c r="FR96" s="383"/>
      <c r="FS96" s="383"/>
      <c r="FT96" s="383"/>
      <c r="FU96" s="383"/>
      <c r="FV96" s="383"/>
      <c r="FW96" s="383"/>
      <c r="FX96" s="383"/>
      <c r="FY96" s="383"/>
      <c r="FZ96" s="383"/>
      <c r="GA96" s="383"/>
      <c r="GB96" s="383"/>
      <c r="GC96" s="383"/>
      <c r="GD96" s="383"/>
      <c r="GE96" s="383"/>
      <c r="GF96" s="383"/>
      <c r="GG96" s="383"/>
      <c r="GH96" s="383"/>
      <c r="GI96" s="383"/>
      <c r="GJ96" s="383"/>
      <c r="GK96" s="383"/>
      <c r="GL96" s="383"/>
      <c r="GM96" s="383"/>
      <c r="GN96" s="383"/>
      <c r="GO96" s="383"/>
      <c r="GP96" s="383"/>
      <c r="GQ96" s="383"/>
      <c r="GR96" s="383"/>
      <c r="GS96" s="383"/>
      <c r="GT96" s="383"/>
      <c r="GU96" s="383"/>
      <c r="GV96" s="383"/>
      <c r="GW96" s="383"/>
      <c r="GX96" s="383"/>
      <c r="GY96" s="383"/>
      <c r="GZ96" s="383"/>
      <c r="HA96" s="383"/>
      <c r="HB96" s="383"/>
      <c r="HC96" s="383"/>
      <c r="HD96" s="383"/>
      <c r="HE96" s="383"/>
      <c r="HF96" s="383"/>
      <c r="HG96" s="383"/>
      <c r="HH96" s="383"/>
      <c r="HI96" s="383"/>
      <c r="HJ96" s="383"/>
      <c r="HK96" s="383"/>
      <c r="HL96" s="383"/>
      <c r="HM96" s="383"/>
      <c r="HN96" s="383"/>
      <c r="HO96" s="383"/>
      <c r="HP96" s="383"/>
      <c r="HQ96" s="383"/>
      <c r="HR96" s="383"/>
      <c r="HS96" s="383"/>
      <c r="HT96" s="383"/>
      <c r="HU96" s="383"/>
      <c r="HV96" s="383"/>
      <c r="HW96" s="383"/>
      <c r="HX96" s="383"/>
      <c r="HY96" s="383"/>
      <c r="HZ96" s="383"/>
      <c r="IA96" s="383"/>
      <c r="IB96" s="383"/>
      <c r="IC96" s="383"/>
      <c r="ID96" s="383"/>
      <c r="IE96" s="383"/>
      <c r="IF96" s="383"/>
      <c r="IG96" s="383"/>
      <c r="IH96" s="383"/>
      <c r="II96" s="383"/>
      <c r="IJ96" s="383"/>
      <c r="IK96" s="383"/>
      <c r="IL96" s="383"/>
      <c r="IM96" s="383"/>
    </row>
    <row r="97" spans="1:247" x14ac:dyDescent="0.2">
      <c r="A97" s="429">
        <v>304</v>
      </c>
      <c r="B97" s="430" t="s">
        <v>661</v>
      </c>
      <c r="C97" s="431" t="s">
        <v>662</v>
      </c>
      <c r="D97" s="395">
        <f>D8</f>
        <v>450000</v>
      </c>
      <c r="E97" s="395">
        <f>E8</f>
        <v>450000</v>
      </c>
      <c r="F97" s="432">
        <f>F8</f>
        <v>0</v>
      </c>
      <c r="G97" s="383"/>
      <c r="H97" s="383"/>
      <c r="I97" s="383"/>
      <c r="J97" s="383"/>
      <c r="K97" s="383"/>
      <c r="L97" s="383"/>
      <c r="M97" s="383"/>
      <c r="N97" s="383"/>
      <c r="O97" s="383"/>
      <c r="P97" s="383"/>
      <c r="Q97" s="383"/>
      <c r="R97" s="383"/>
      <c r="S97" s="383"/>
      <c r="T97" s="383"/>
      <c r="U97" s="383"/>
      <c r="V97" s="383"/>
      <c r="W97" s="383"/>
      <c r="X97" s="383"/>
      <c r="Y97" s="383"/>
      <c r="Z97" s="383"/>
      <c r="AA97" s="383"/>
      <c r="AB97" s="383"/>
      <c r="AC97" s="383"/>
      <c r="AD97" s="383"/>
      <c r="AE97" s="383"/>
      <c r="AF97" s="383"/>
      <c r="AG97" s="383"/>
      <c r="AH97" s="383"/>
      <c r="AI97" s="383"/>
      <c r="AJ97" s="383"/>
      <c r="AK97" s="383"/>
      <c r="AL97" s="383"/>
      <c r="AM97" s="383"/>
      <c r="AN97" s="383"/>
      <c r="AO97" s="383"/>
      <c r="AP97" s="383"/>
      <c r="AQ97" s="383"/>
      <c r="AR97" s="383"/>
      <c r="AS97" s="383"/>
      <c r="AT97" s="383"/>
      <c r="AU97" s="383"/>
      <c r="AV97" s="383"/>
      <c r="AW97" s="383"/>
      <c r="AX97" s="383"/>
      <c r="AY97" s="383"/>
      <c r="AZ97" s="383"/>
      <c r="BA97" s="383"/>
      <c r="BB97" s="383"/>
      <c r="BC97" s="383"/>
      <c r="BD97" s="383"/>
      <c r="BE97" s="383"/>
      <c r="BF97" s="383"/>
      <c r="BG97" s="383"/>
      <c r="BH97" s="383"/>
      <c r="BI97" s="383"/>
      <c r="BJ97" s="383"/>
      <c r="BK97" s="383"/>
      <c r="BL97" s="383"/>
      <c r="BM97" s="383"/>
      <c r="BN97" s="383"/>
      <c r="BO97" s="383"/>
      <c r="BP97" s="383"/>
      <c r="BQ97" s="383"/>
      <c r="BR97" s="383"/>
      <c r="BS97" s="383"/>
      <c r="BT97" s="383"/>
      <c r="BU97" s="383"/>
      <c r="BV97" s="383"/>
      <c r="BW97" s="383"/>
      <c r="BX97" s="383"/>
      <c r="BY97" s="383"/>
      <c r="BZ97" s="383"/>
      <c r="CA97" s="383"/>
      <c r="CB97" s="383"/>
      <c r="CC97" s="383"/>
      <c r="CD97" s="383"/>
      <c r="CE97" s="383"/>
      <c r="CF97" s="383"/>
      <c r="CG97" s="383"/>
      <c r="CH97" s="383"/>
      <c r="CI97" s="383"/>
      <c r="CJ97" s="383"/>
      <c r="CK97" s="383"/>
      <c r="CL97" s="383"/>
      <c r="CM97" s="383"/>
      <c r="CN97" s="383"/>
      <c r="CO97" s="383"/>
      <c r="CP97" s="383"/>
      <c r="CQ97" s="383"/>
      <c r="CR97" s="383"/>
      <c r="CS97" s="383"/>
      <c r="CT97" s="383"/>
      <c r="CU97" s="383"/>
      <c r="CV97" s="383"/>
      <c r="CW97" s="383"/>
      <c r="CX97" s="383"/>
      <c r="CY97" s="383"/>
      <c r="CZ97" s="383"/>
      <c r="DA97" s="383"/>
      <c r="DB97" s="383"/>
      <c r="DC97" s="383"/>
      <c r="DD97" s="383"/>
      <c r="DE97" s="383"/>
      <c r="DF97" s="383"/>
      <c r="DG97" s="383"/>
      <c r="DH97" s="383"/>
      <c r="DI97" s="383"/>
      <c r="DJ97" s="383"/>
      <c r="DK97" s="383"/>
      <c r="DL97" s="383"/>
      <c r="DM97" s="383"/>
      <c r="DN97" s="383"/>
      <c r="DO97" s="383"/>
      <c r="DP97" s="383"/>
      <c r="DQ97" s="383"/>
      <c r="DR97" s="383"/>
      <c r="DS97" s="383"/>
      <c r="DT97" s="383"/>
      <c r="DU97" s="383"/>
      <c r="DV97" s="383"/>
      <c r="DW97" s="383"/>
      <c r="DX97" s="383"/>
      <c r="DY97" s="383"/>
      <c r="DZ97" s="383"/>
      <c r="EA97" s="383"/>
      <c r="EB97" s="383"/>
      <c r="EC97" s="383"/>
      <c r="ED97" s="383"/>
      <c r="EE97" s="383"/>
      <c r="EF97" s="383"/>
      <c r="EG97" s="383"/>
      <c r="EH97" s="383"/>
      <c r="EI97" s="383"/>
      <c r="EJ97" s="383"/>
      <c r="EK97" s="383"/>
      <c r="EL97" s="383"/>
      <c r="EM97" s="383"/>
      <c r="EN97" s="383"/>
      <c r="EO97" s="383"/>
      <c r="EP97" s="383"/>
      <c r="EQ97" s="383"/>
      <c r="ER97" s="383"/>
      <c r="ES97" s="383"/>
      <c r="ET97" s="383"/>
      <c r="EU97" s="383"/>
      <c r="EV97" s="383"/>
      <c r="EW97" s="383"/>
      <c r="EX97" s="383"/>
      <c r="EY97" s="383"/>
      <c r="EZ97" s="383"/>
      <c r="FA97" s="383"/>
      <c r="FB97" s="383"/>
      <c r="FC97" s="383"/>
      <c r="FD97" s="383"/>
      <c r="FE97" s="383"/>
      <c r="FF97" s="383"/>
      <c r="FG97" s="383"/>
      <c r="FH97" s="383"/>
      <c r="FI97" s="383"/>
      <c r="FJ97" s="383"/>
      <c r="FK97" s="383"/>
      <c r="FL97" s="383"/>
      <c r="FM97" s="383"/>
      <c r="FN97" s="383"/>
      <c r="FO97" s="383"/>
      <c r="FP97" s="383"/>
      <c r="FQ97" s="383"/>
      <c r="FR97" s="383"/>
      <c r="FS97" s="383"/>
      <c r="FT97" s="383"/>
      <c r="FU97" s="383"/>
      <c r="FV97" s="383"/>
      <c r="FW97" s="383"/>
      <c r="FX97" s="383"/>
      <c r="FY97" s="383"/>
      <c r="FZ97" s="383"/>
      <c r="GA97" s="383"/>
      <c r="GB97" s="383"/>
      <c r="GC97" s="383"/>
      <c r="GD97" s="383"/>
      <c r="GE97" s="383"/>
      <c r="GF97" s="383"/>
      <c r="GG97" s="383"/>
      <c r="GH97" s="383"/>
      <c r="GI97" s="383"/>
      <c r="GJ97" s="383"/>
      <c r="GK97" s="383"/>
      <c r="GL97" s="383"/>
      <c r="GM97" s="383"/>
      <c r="GN97" s="383"/>
      <c r="GO97" s="383"/>
      <c r="GP97" s="383"/>
      <c r="GQ97" s="383"/>
      <c r="GR97" s="383"/>
      <c r="GS97" s="383"/>
      <c r="GT97" s="383"/>
      <c r="GU97" s="383"/>
      <c r="GV97" s="383"/>
      <c r="GW97" s="383"/>
      <c r="GX97" s="383"/>
      <c r="GY97" s="383"/>
      <c r="GZ97" s="383"/>
      <c r="HA97" s="383"/>
      <c r="HB97" s="383"/>
      <c r="HC97" s="383"/>
      <c r="HD97" s="383"/>
      <c r="HE97" s="383"/>
      <c r="HF97" s="383"/>
      <c r="HG97" s="383"/>
      <c r="HH97" s="383"/>
      <c r="HI97" s="383"/>
      <c r="HJ97" s="383"/>
      <c r="HK97" s="383"/>
      <c r="HL97" s="383"/>
      <c r="HM97" s="383"/>
      <c r="HN97" s="383"/>
      <c r="HO97" s="383"/>
      <c r="HP97" s="383"/>
      <c r="HQ97" s="383"/>
      <c r="HR97" s="383"/>
      <c r="HS97" s="383"/>
      <c r="HT97" s="383"/>
      <c r="HU97" s="383"/>
      <c r="HV97" s="383"/>
      <c r="HW97" s="383"/>
      <c r="HX97" s="383"/>
      <c r="HY97" s="383"/>
      <c r="HZ97" s="383"/>
      <c r="IA97" s="383"/>
      <c r="IB97" s="383"/>
      <c r="IC97" s="383"/>
      <c r="ID97" s="383"/>
      <c r="IE97" s="383"/>
      <c r="IF97" s="383"/>
      <c r="IG97" s="383"/>
      <c r="IH97" s="383"/>
      <c r="II97" s="383"/>
      <c r="IJ97" s="383"/>
      <c r="IK97" s="383"/>
      <c r="IL97" s="383"/>
      <c r="IM97" s="383"/>
    </row>
    <row r="98" spans="1:247" x14ac:dyDescent="0.2">
      <c r="A98" s="433">
        <v>313</v>
      </c>
      <c r="B98" s="434" t="s">
        <v>203</v>
      </c>
      <c r="C98" s="435" t="s">
        <v>162</v>
      </c>
      <c r="D98" s="436">
        <f>D18</f>
        <v>820555116.42999995</v>
      </c>
      <c r="E98" s="436">
        <f>E18</f>
        <v>816159975.24999988</v>
      </c>
      <c r="F98" s="432">
        <f>F18</f>
        <v>4395141.1800000221</v>
      </c>
      <c r="G98" s="383"/>
      <c r="H98" s="383"/>
      <c r="I98" s="383"/>
      <c r="J98" s="383"/>
      <c r="K98" s="383"/>
      <c r="L98" s="383"/>
      <c r="M98" s="383"/>
      <c r="N98" s="383"/>
      <c r="O98" s="383"/>
      <c r="P98" s="383"/>
      <c r="Q98" s="383"/>
      <c r="R98" s="383"/>
      <c r="S98" s="383"/>
      <c r="T98" s="383"/>
      <c r="U98" s="383"/>
      <c r="V98" s="383"/>
      <c r="W98" s="383"/>
      <c r="X98" s="383"/>
      <c r="Y98" s="383"/>
      <c r="Z98" s="383"/>
      <c r="AA98" s="383"/>
      <c r="AB98" s="383"/>
      <c r="AC98" s="383"/>
      <c r="AD98" s="383"/>
      <c r="AE98" s="383"/>
      <c r="AF98" s="383"/>
      <c r="AG98" s="383"/>
      <c r="AH98" s="383"/>
      <c r="AI98" s="383"/>
      <c r="AJ98" s="383"/>
      <c r="AK98" s="383"/>
      <c r="AL98" s="383"/>
      <c r="AM98" s="383"/>
      <c r="AN98" s="383"/>
      <c r="AO98" s="383"/>
      <c r="AP98" s="383"/>
      <c r="AQ98" s="383"/>
      <c r="AR98" s="383"/>
      <c r="AS98" s="383"/>
      <c r="AT98" s="383"/>
      <c r="AU98" s="383"/>
      <c r="AV98" s="383"/>
      <c r="AW98" s="383"/>
      <c r="AX98" s="383"/>
      <c r="AY98" s="383"/>
      <c r="AZ98" s="383"/>
      <c r="BA98" s="383"/>
      <c r="BB98" s="383"/>
      <c r="BC98" s="383"/>
      <c r="BD98" s="383"/>
      <c r="BE98" s="383"/>
      <c r="BF98" s="383"/>
      <c r="BG98" s="383"/>
      <c r="BH98" s="383"/>
      <c r="BI98" s="383"/>
      <c r="BJ98" s="383"/>
      <c r="BK98" s="383"/>
      <c r="BL98" s="383"/>
      <c r="BM98" s="383"/>
      <c r="BN98" s="383"/>
      <c r="BO98" s="383"/>
      <c r="BP98" s="383"/>
      <c r="BQ98" s="383"/>
      <c r="BR98" s="383"/>
      <c r="BS98" s="383"/>
      <c r="BT98" s="383"/>
      <c r="BU98" s="383"/>
      <c r="BV98" s="383"/>
      <c r="BW98" s="383"/>
      <c r="BX98" s="383"/>
      <c r="BY98" s="383"/>
      <c r="BZ98" s="383"/>
      <c r="CA98" s="383"/>
      <c r="CB98" s="383"/>
      <c r="CC98" s="383"/>
      <c r="CD98" s="383"/>
      <c r="CE98" s="383"/>
      <c r="CF98" s="383"/>
      <c r="CG98" s="383"/>
      <c r="CH98" s="383"/>
      <c r="CI98" s="383"/>
      <c r="CJ98" s="383"/>
      <c r="CK98" s="383"/>
      <c r="CL98" s="383"/>
      <c r="CM98" s="383"/>
      <c r="CN98" s="383"/>
      <c r="CO98" s="383"/>
      <c r="CP98" s="383"/>
      <c r="CQ98" s="383"/>
      <c r="CR98" s="383"/>
      <c r="CS98" s="383"/>
      <c r="CT98" s="383"/>
      <c r="CU98" s="383"/>
      <c r="CV98" s="383"/>
      <c r="CW98" s="383"/>
      <c r="CX98" s="383"/>
      <c r="CY98" s="383"/>
      <c r="CZ98" s="383"/>
      <c r="DA98" s="383"/>
      <c r="DB98" s="383"/>
      <c r="DC98" s="383"/>
      <c r="DD98" s="383"/>
      <c r="DE98" s="383"/>
      <c r="DF98" s="383"/>
      <c r="DG98" s="383"/>
      <c r="DH98" s="383"/>
      <c r="DI98" s="383"/>
      <c r="DJ98" s="383"/>
      <c r="DK98" s="383"/>
      <c r="DL98" s="383"/>
      <c r="DM98" s="383"/>
      <c r="DN98" s="383"/>
      <c r="DO98" s="383"/>
      <c r="DP98" s="383"/>
      <c r="DQ98" s="383"/>
      <c r="DR98" s="383"/>
      <c r="DS98" s="383"/>
      <c r="DT98" s="383"/>
      <c r="DU98" s="383"/>
      <c r="DV98" s="383"/>
      <c r="DW98" s="383"/>
      <c r="DX98" s="383"/>
      <c r="DY98" s="383"/>
      <c r="DZ98" s="383"/>
      <c r="EA98" s="383"/>
      <c r="EB98" s="383"/>
      <c r="EC98" s="383"/>
      <c r="ED98" s="383"/>
      <c r="EE98" s="383"/>
      <c r="EF98" s="383"/>
      <c r="EG98" s="383"/>
      <c r="EH98" s="383"/>
      <c r="EI98" s="383"/>
      <c r="EJ98" s="383"/>
      <c r="EK98" s="383"/>
      <c r="EL98" s="383"/>
      <c r="EM98" s="383"/>
      <c r="EN98" s="383"/>
      <c r="EO98" s="383"/>
      <c r="EP98" s="383"/>
      <c r="EQ98" s="383"/>
      <c r="ER98" s="383"/>
      <c r="ES98" s="383"/>
      <c r="ET98" s="383"/>
      <c r="EU98" s="383"/>
      <c r="EV98" s="383"/>
      <c r="EW98" s="383"/>
      <c r="EX98" s="383"/>
      <c r="EY98" s="383"/>
      <c r="EZ98" s="383"/>
      <c r="FA98" s="383"/>
      <c r="FB98" s="383"/>
      <c r="FC98" s="383"/>
      <c r="FD98" s="383"/>
      <c r="FE98" s="383"/>
      <c r="FF98" s="383"/>
      <c r="FG98" s="383"/>
      <c r="FH98" s="383"/>
      <c r="FI98" s="383"/>
      <c r="FJ98" s="383"/>
      <c r="FK98" s="383"/>
      <c r="FL98" s="383"/>
      <c r="FM98" s="383"/>
      <c r="FN98" s="383"/>
      <c r="FO98" s="383"/>
      <c r="FP98" s="383"/>
      <c r="FQ98" s="383"/>
      <c r="FR98" s="383"/>
      <c r="FS98" s="383"/>
      <c r="FT98" s="383"/>
      <c r="FU98" s="383"/>
      <c r="FV98" s="383"/>
      <c r="FW98" s="383"/>
      <c r="FX98" s="383"/>
      <c r="FY98" s="383"/>
      <c r="FZ98" s="383"/>
      <c r="GA98" s="383"/>
      <c r="GB98" s="383"/>
      <c r="GC98" s="383"/>
      <c r="GD98" s="383"/>
      <c r="GE98" s="383"/>
      <c r="GF98" s="383"/>
      <c r="GG98" s="383"/>
      <c r="GH98" s="383"/>
      <c r="GI98" s="383"/>
      <c r="GJ98" s="383"/>
      <c r="GK98" s="383"/>
      <c r="GL98" s="383"/>
      <c r="GM98" s="383"/>
      <c r="GN98" s="383"/>
      <c r="GO98" s="383"/>
      <c r="GP98" s="383"/>
      <c r="GQ98" s="383"/>
      <c r="GR98" s="383"/>
      <c r="GS98" s="383"/>
      <c r="GT98" s="383"/>
      <c r="GU98" s="383"/>
      <c r="GV98" s="383"/>
      <c r="GW98" s="383"/>
      <c r="GX98" s="383"/>
      <c r="GY98" s="383"/>
      <c r="GZ98" s="383"/>
      <c r="HA98" s="383"/>
      <c r="HB98" s="383"/>
      <c r="HC98" s="383"/>
      <c r="HD98" s="383"/>
      <c r="HE98" s="383"/>
      <c r="HF98" s="383"/>
      <c r="HG98" s="383"/>
      <c r="HH98" s="383"/>
      <c r="HI98" s="383"/>
      <c r="HJ98" s="383"/>
      <c r="HK98" s="383"/>
      <c r="HL98" s="383"/>
      <c r="HM98" s="383"/>
      <c r="HN98" s="383"/>
      <c r="HO98" s="383"/>
      <c r="HP98" s="383"/>
      <c r="HQ98" s="383"/>
      <c r="HR98" s="383"/>
      <c r="HS98" s="383"/>
      <c r="HT98" s="383"/>
      <c r="HU98" s="383"/>
      <c r="HV98" s="383"/>
      <c r="HW98" s="383"/>
      <c r="HX98" s="383"/>
      <c r="HY98" s="383"/>
      <c r="HZ98" s="383"/>
      <c r="IA98" s="383"/>
      <c r="IB98" s="383"/>
      <c r="IC98" s="383"/>
      <c r="ID98" s="383"/>
      <c r="IE98" s="383"/>
      <c r="IF98" s="383"/>
      <c r="IG98" s="383"/>
      <c r="IH98" s="383"/>
      <c r="II98" s="383"/>
      <c r="IJ98" s="383"/>
      <c r="IK98" s="383"/>
      <c r="IL98" s="383"/>
      <c r="IM98" s="383"/>
    </row>
    <row r="99" spans="1:247" x14ac:dyDescent="0.2">
      <c r="A99" s="433">
        <v>314</v>
      </c>
      <c r="B99" s="434" t="s">
        <v>817</v>
      </c>
      <c r="C99" s="435" t="s">
        <v>824</v>
      </c>
      <c r="D99" s="436">
        <f>D25</f>
        <v>1341600</v>
      </c>
      <c r="E99" s="436">
        <f>E25</f>
        <v>1026937</v>
      </c>
      <c r="F99" s="432">
        <f>F25</f>
        <v>314663</v>
      </c>
      <c r="G99" s="383"/>
      <c r="H99" s="383"/>
      <c r="I99" s="383"/>
      <c r="J99" s="383"/>
      <c r="K99" s="383"/>
      <c r="L99" s="383"/>
      <c r="M99" s="383"/>
      <c r="N99" s="383"/>
      <c r="O99" s="383"/>
      <c r="P99" s="383"/>
      <c r="Q99" s="383"/>
      <c r="R99" s="383"/>
      <c r="S99" s="383"/>
      <c r="T99" s="383"/>
      <c r="U99" s="383"/>
      <c r="V99" s="383"/>
      <c r="W99" s="383"/>
      <c r="X99" s="383"/>
      <c r="Y99" s="383"/>
      <c r="Z99" s="383"/>
      <c r="AA99" s="383"/>
      <c r="AB99" s="383"/>
      <c r="AC99" s="383"/>
      <c r="AD99" s="383"/>
      <c r="AE99" s="383"/>
      <c r="AF99" s="383"/>
      <c r="AG99" s="383"/>
      <c r="AH99" s="383"/>
      <c r="AI99" s="383"/>
      <c r="AJ99" s="383"/>
      <c r="AK99" s="383"/>
      <c r="AL99" s="383"/>
      <c r="AM99" s="383"/>
      <c r="AN99" s="383"/>
      <c r="AO99" s="383"/>
      <c r="AP99" s="383"/>
      <c r="AQ99" s="383"/>
      <c r="AR99" s="383"/>
      <c r="AS99" s="383"/>
      <c r="AT99" s="383"/>
      <c r="AU99" s="383"/>
      <c r="AV99" s="383"/>
      <c r="AW99" s="383"/>
      <c r="AX99" s="383"/>
      <c r="AY99" s="383"/>
      <c r="AZ99" s="383"/>
      <c r="BA99" s="383"/>
      <c r="BB99" s="383"/>
      <c r="BC99" s="383"/>
      <c r="BD99" s="383"/>
      <c r="BE99" s="383"/>
      <c r="BF99" s="383"/>
      <c r="BG99" s="383"/>
      <c r="BH99" s="383"/>
      <c r="BI99" s="383"/>
      <c r="BJ99" s="383"/>
      <c r="BK99" s="383"/>
      <c r="BL99" s="383"/>
      <c r="BM99" s="383"/>
      <c r="BN99" s="383"/>
      <c r="BO99" s="383"/>
      <c r="BP99" s="383"/>
      <c r="BQ99" s="383"/>
      <c r="BR99" s="383"/>
      <c r="BS99" s="383"/>
      <c r="BT99" s="383"/>
      <c r="BU99" s="383"/>
      <c r="BV99" s="383"/>
      <c r="BW99" s="383"/>
      <c r="BX99" s="383"/>
      <c r="BY99" s="383"/>
      <c r="BZ99" s="383"/>
      <c r="CA99" s="383"/>
      <c r="CB99" s="383"/>
      <c r="CC99" s="383"/>
      <c r="CD99" s="383"/>
      <c r="CE99" s="383"/>
      <c r="CF99" s="383"/>
      <c r="CG99" s="383"/>
      <c r="CH99" s="383"/>
      <c r="CI99" s="383"/>
      <c r="CJ99" s="383"/>
      <c r="CK99" s="383"/>
      <c r="CL99" s="383"/>
      <c r="CM99" s="383"/>
      <c r="CN99" s="383"/>
      <c r="CO99" s="383"/>
      <c r="CP99" s="383"/>
      <c r="CQ99" s="383"/>
      <c r="CR99" s="383"/>
      <c r="CS99" s="383"/>
      <c r="CT99" s="383"/>
      <c r="CU99" s="383"/>
      <c r="CV99" s="383"/>
      <c r="CW99" s="383"/>
      <c r="CX99" s="383"/>
      <c r="CY99" s="383"/>
      <c r="CZ99" s="383"/>
      <c r="DA99" s="383"/>
      <c r="DB99" s="383"/>
      <c r="DC99" s="383"/>
      <c r="DD99" s="383"/>
      <c r="DE99" s="383"/>
      <c r="DF99" s="383"/>
      <c r="DG99" s="383"/>
      <c r="DH99" s="383"/>
      <c r="DI99" s="383"/>
      <c r="DJ99" s="383"/>
      <c r="DK99" s="383"/>
      <c r="DL99" s="383"/>
      <c r="DM99" s="383"/>
      <c r="DN99" s="383"/>
      <c r="DO99" s="383"/>
      <c r="DP99" s="383"/>
      <c r="DQ99" s="383"/>
      <c r="DR99" s="383"/>
      <c r="DS99" s="383"/>
      <c r="DT99" s="383"/>
      <c r="DU99" s="383"/>
      <c r="DV99" s="383"/>
      <c r="DW99" s="383"/>
      <c r="DX99" s="383"/>
      <c r="DY99" s="383"/>
      <c r="DZ99" s="383"/>
      <c r="EA99" s="383"/>
      <c r="EB99" s="383"/>
      <c r="EC99" s="383"/>
      <c r="ED99" s="383"/>
      <c r="EE99" s="383"/>
      <c r="EF99" s="383"/>
      <c r="EG99" s="383"/>
      <c r="EH99" s="383"/>
      <c r="EI99" s="383"/>
      <c r="EJ99" s="383"/>
      <c r="EK99" s="383"/>
      <c r="EL99" s="383"/>
      <c r="EM99" s="383"/>
      <c r="EN99" s="383"/>
      <c r="EO99" s="383"/>
      <c r="EP99" s="383"/>
      <c r="EQ99" s="383"/>
      <c r="ER99" s="383"/>
      <c r="ES99" s="383"/>
      <c r="ET99" s="383"/>
      <c r="EU99" s="383"/>
      <c r="EV99" s="383"/>
      <c r="EW99" s="383"/>
      <c r="EX99" s="383"/>
      <c r="EY99" s="383"/>
      <c r="EZ99" s="383"/>
      <c r="FA99" s="383"/>
      <c r="FB99" s="383"/>
      <c r="FC99" s="383"/>
      <c r="FD99" s="383"/>
      <c r="FE99" s="383"/>
      <c r="FF99" s="383"/>
      <c r="FG99" s="383"/>
      <c r="FH99" s="383"/>
      <c r="FI99" s="383"/>
      <c r="FJ99" s="383"/>
      <c r="FK99" s="383"/>
      <c r="FL99" s="383"/>
      <c r="FM99" s="383"/>
      <c r="FN99" s="383"/>
      <c r="FO99" s="383"/>
      <c r="FP99" s="383"/>
      <c r="FQ99" s="383"/>
      <c r="FR99" s="383"/>
      <c r="FS99" s="383"/>
      <c r="FT99" s="383"/>
      <c r="FU99" s="383"/>
      <c r="FV99" s="383"/>
      <c r="FW99" s="383"/>
      <c r="FX99" s="383"/>
      <c r="FY99" s="383"/>
      <c r="FZ99" s="383"/>
      <c r="GA99" s="383"/>
      <c r="GB99" s="383"/>
      <c r="GC99" s="383"/>
      <c r="GD99" s="383"/>
      <c r="GE99" s="383"/>
      <c r="GF99" s="383"/>
      <c r="GG99" s="383"/>
      <c r="GH99" s="383"/>
      <c r="GI99" s="383"/>
      <c r="GJ99" s="383"/>
      <c r="GK99" s="383"/>
      <c r="GL99" s="383"/>
      <c r="GM99" s="383"/>
      <c r="GN99" s="383"/>
      <c r="GO99" s="383"/>
      <c r="GP99" s="383"/>
      <c r="GQ99" s="383"/>
      <c r="GR99" s="383"/>
      <c r="GS99" s="383"/>
      <c r="GT99" s="383"/>
      <c r="GU99" s="383"/>
      <c r="GV99" s="383"/>
      <c r="GW99" s="383"/>
      <c r="GX99" s="383"/>
      <c r="GY99" s="383"/>
      <c r="GZ99" s="383"/>
      <c r="HA99" s="383"/>
      <c r="HB99" s="383"/>
      <c r="HC99" s="383"/>
      <c r="HD99" s="383"/>
      <c r="HE99" s="383"/>
      <c r="HF99" s="383"/>
      <c r="HG99" s="383"/>
      <c r="HH99" s="383"/>
      <c r="HI99" s="383"/>
      <c r="HJ99" s="383"/>
      <c r="HK99" s="383"/>
      <c r="HL99" s="383"/>
      <c r="HM99" s="383"/>
      <c r="HN99" s="383"/>
      <c r="HO99" s="383"/>
      <c r="HP99" s="383"/>
      <c r="HQ99" s="383"/>
      <c r="HR99" s="383"/>
      <c r="HS99" s="383"/>
      <c r="HT99" s="383"/>
      <c r="HU99" s="383"/>
      <c r="HV99" s="383"/>
      <c r="HW99" s="383"/>
      <c r="HX99" s="383"/>
      <c r="HY99" s="383"/>
      <c r="HZ99" s="383"/>
      <c r="IA99" s="383"/>
      <c r="IB99" s="383"/>
      <c r="IC99" s="383"/>
      <c r="ID99" s="383"/>
      <c r="IE99" s="383"/>
      <c r="IF99" s="383"/>
      <c r="IG99" s="383"/>
      <c r="IH99" s="383"/>
      <c r="II99" s="383"/>
      <c r="IJ99" s="383"/>
      <c r="IK99" s="383"/>
      <c r="IL99" s="383"/>
      <c r="IM99" s="383"/>
    </row>
    <row r="100" spans="1:247" x14ac:dyDescent="0.2">
      <c r="A100" s="433">
        <v>327</v>
      </c>
      <c r="B100" s="434" t="s">
        <v>204</v>
      </c>
      <c r="C100" s="435" t="s">
        <v>164</v>
      </c>
      <c r="D100" s="437">
        <f>D32</f>
        <v>122112166</v>
      </c>
      <c r="E100" s="437">
        <f>E32</f>
        <v>121956785.76000001</v>
      </c>
      <c r="F100" s="438">
        <f>F32</f>
        <v>155380.24</v>
      </c>
      <c r="G100" s="383"/>
      <c r="H100" s="383"/>
      <c r="I100" s="383"/>
      <c r="J100" s="383"/>
      <c r="K100" s="383"/>
      <c r="L100" s="383"/>
      <c r="M100" s="383"/>
      <c r="N100" s="383"/>
      <c r="O100" s="383"/>
      <c r="P100" s="383"/>
      <c r="Q100" s="383"/>
      <c r="R100" s="383"/>
      <c r="S100" s="383"/>
      <c r="T100" s="383"/>
      <c r="U100" s="383"/>
      <c r="V100" s="383"/>
      <c r="W100" s="383"/>
      <c r="X100" s="383"/>
      <c r="Y100" s="383"/>
      <c r="Z100" s="383"/>
      <c r="AA100" s="383"/>
      <c r="AB100" s="383"/>
      <c r="AC100" s="383"/>
      <c r="AD100" s="383"/>
      <c r="AE100" s="383"/>
      <c r="AF100" s="383"/>
      <c r="AG100" s="383"/>
      <c r="AH100" s="383"/>
      <c r="AI100" s="383"/>
      <c r="AJ100" s="383"/>
      <c r="AK100" s="383"/>
      <c r="AL100" s="383"/>
      <c r="AM100" s="383"/>
      <c r="AN100" s="383"/>
      <c r="AO100" s="383"/>
      <c r="AP100" s="383"/>
      <c r="AQ100" s="383"/>
      <c r="AR100" s="383"/>
      <c r="AS100" s="383"/>
      <c r="AT100" s="383"/>
      <c r="AU100" s="383"/>
      <c r="AV100" s="383"/>
      <c r="AW100" s="383"/>
      <c r="AX100" s="383"/>
      <c r="AY100" s="383"/>
      <c r="AZ100" s="383"/>
      <c r="BA100" s="383"/>
      <c r="BB100" s="383"/>
      <c r="BC100" s="383"/>
      <c r="BD100" s="383"/>
      <c r="BE100" s="383"/>
      <c r="BF100" s="383"/>
      <c r="BG100" s="383"/>
      <c r="BH100" s="383"/>
      <c r="BI100" s="383"/>
      <c r="BJ100" s="383"/>
      <c r="BK100" s="383"/>
      <c r="BL100" s="383"/>
      <c r="BM100" s="383"/>
      <c r="BN100" s="383"/>
      <c r="BO100" s="383"/>
      <c r="BP100" s="383"/>
      <c r="BQ100" s="383"/>
      <c r="BR100" s="383"/>
      <c r="BS100" s="383"/>
      <c r="BT100" s="383"/>
      <c r="BU100" s="383"/>
      <c r="BV100" s="383"/>
      <c r="BW100" s="383"/>
      <c r="BX100" s="383"/>
      <c r="BY100" s="383"/>
      <c r="BZ100" s="383"/>
      <c r="CA100" s="383"/>
      <c r="CB100" s="383"/>
      <c r="CC100" s="383"/>
      <c r="CD100" s="383"/>
      <c r="CE100" s="383"/>
      <c r="CF100" s="383"/>
      <c r="CG100" s="383"/>
      <c r="CH100" s="383"/>
      <c r="CI100" s="383"/>
      <c r="CJ100" s="383"/>
      <c r="CK100" s="383"/>
      <c r="CL100" s="383"/>
      <c r="CM100" s="383"/>
      <c r="CN100" s="383"/>
      <c r="CO100" s="383"/>
      <c r="CP100" s="383"/>
      <c r="CQ100" s="383"/>
      <c r="CR100" s="383"/>
      <c r="CS100" s="383"/>
      <c r="CT100" s="383"/>
      <c r="CU100" s="383"/>
      <c r="CV100" s="383"/>
      <c r="CW100" s="383"/>
      <c r="CX100" s="383"/>
      <c r="CY100" s="383"/>
      <c r="CZ100" s="383"/>
      <c r="DA100" s="383"/>
      <c r="DB100" s="383"/>
      <c r="DC100" s="383"/>
      <c r="DD100" s="383"/>
      <c r="DE100" s="383"/>
      <c r="DF100" s="383"/>
      <c r="DG100" s="383"/>
      <c r="DH100" s="383"/>
      <c r="DI100" s="383"/>
      <c r="DJ100" s="383"/>
      <c r="DK100" s="383"/>
      <c r="DL100" s="383"/>
      <c r="DM100" s="383"/>
      <c r="DN100" s="383"/>
      <c r="DO100" s="383"/>
      <c r="DP100" s="383"/>
      <c r="DQ100" s="383"/>
      <c r="DR100" s="383"/>
      <c r="DS100" s="383"/>
      <c r="DT100" s="383"/>
      <c r="DU100" s="383"/>
      <c r="DV100" s="383"/>
      <c r="DW100" s="383"/>
      <c r="DX100" s="383"/>
      <c r="DY100" s="383"/>
      <c r="DZ100" s="383"/>
      <c r="EA100" s="383"/>
      <c r="EB100" s="383"/>
      <c r="EC100" s="383"/>
      <c r="ED100" s="383"/>
      <c r="EE100" s="383"/>
      <c r="EF100" s="383"/>
      <c r="EG100" s="383"/>
      <c r="EH100" s="383"/>
      <c r="EI100" s="383"/>
      <c r="EJ100" s="383"/>
      <c r="EK100" s="383"/>
      <c r="EL100" s="383"/>
      <c r="EM100" s="383"/>
      <c r="EN100" s="383"/>
      <c r="EO100" s="383"/>
      <c r="EP100" s="383"/>
      <c r="EQ100" s="383"/>
      <c r="ER100" s="383"/>
      <c r="ES100" s="383"/>
      <c r="ET100" s="383"/>
      <c r="EU100" s="383"/>
      <c r="EV100" s="383"/>
      <c r="EW100" s="383"/>
      <c r="EX100" s="383"/>
      <c r="EY100" s="383"/>
      <c r="EZ100" s="383"/>
      <c r="FA100" s="383"/>
      <c r="FB100" s="383"/>
      <c r="FC100" s="383"/>
      <c r="FD100" s="383"/>
      <c r="FE100" s="383"/>
      <c r="FF100" s="383"/>
      <c r="FG100" s="383"/>
      <c r="FH100" s="383"/>
      <c r="FI100" s="383"/>
      <c r="FJ100" s="383"/>
      <c r="FK100" s="383"/>
      <c r="FL100" s="383"/>
      <c r="FM100" s="383"/>
      <c r="FN100" s="383"/>
      <c r="FO100" s="383"/>
      <c r="FP100" s="383"/>
      <c r="FQ100" s="383"/>
      <c r="FR100" s="383"/>
      <c r="FS100" s="383"/>
      <c r="FT100" s="383"/>
      <c r="FU100" s="383"/>
      <c r="FV100" s="383"/>
      <c r="FW100" s="383"/>
      <c r="FX100" s="383"/>
      <c r="FY100" s="383"/>
      <c r="FZ100" s="383"/>
      <c r="GA100" s="383"/>
      <c r="GB100" s="383"/>
      <c r="GC100" s="383"/>
      <c r="GD100" s="383"/>
      <c r="GE100" s="383"/>
      <c r="GF100" s="383"/>
      <c r="GG100" s="383"/>
      <c r="GH100" s="383"/>
      <c r="GI100" s="383"/>
      <c r="GJ100" s="383"/>
      <c r="GK100" s="383"/>
      <c r="GL100" s="383"/>
      <c r="GM100" s="383"/>
      <c r="GN100" s="383"/>
      <c r="GO100" s="383"/>
      <c r="GP100" s="383"/>
      <c r="GQ100" s="383"/>
      <c r="GR100" s="383"/>
      <c r="GS100" s="383"/>
      <c r="GT100" s="383"/>
      <c r="GU100" s="383"/>
      <c r="GV100" s="383"/>
      <c r="GW100" s="383"/>
      <c r="GX100" s="383"/>
      <c r="GY100" s="383"/>
      <c r="GZ100" s="383"/>
      <c r="HA100" s="383"/>
      <c r="HB100" s="383"/>
      <c r="HC100" s="383"/>
      <c r="HD100" s="383"/>
      <c r="HE100" s="383"/>
      <c r="HF100" s="383"/>
      <c r="HG100" s="383"/>
      <c r="HH100" s="383"/>
      <c r="HI100" s="383"/>
      <c r="HJ100" s="383"/>
      <c r="HK100" s="383"/>
      <c r="HL100" s="383"/>
      <c r="HM100" s="383"/>
      <c r="HN100" s="383"/>
      <c r="HO100" s="383"/>
      <c r="HP100" s="383"/>
      <c r="HQ100" s="383"/>
      <c r="HR100" s="383"/>
      <c r="HS100" s="383"/>
      <c r="HT100" s="383"/>
      <c r="HU100" s="383"/>
      <c r="HV100" s="383"/>
      <c r="HW100" s="383"/>
      <c r="HX100" s="383"/>
      <c r="HY100" s="383"/>
      <c r="HZ100" s="383"/>
      <c r="IA100" s="383"/>
      <c r="IB100" s="383"/>
      <c r="IC100" s="383"/>
      <c r="ID100" s="383"/>
      <c r="IE100" s="383"/>
      <c r="IF100" s="383"/>
      <c r="IG100" s="383"/>
      <c r="IH100" s="383"/>
      <c r="II100" s="383"/>
      <c r="IJ100" s="383"/>
      <c r="IK100" s="383"/>
      <c r="IL100" s="383"/>
      <c r="IM100" s="383"/>
    </row>
    <row r="101" spans="1:247" x14ac:dyDescent="0.2">
      <c r="A101" s="433">
        <v>333</v>
      </c>
      <c r="B101" s="434" t="s">
        <v>202</v>
      </c>
      <c r="C101" s="435" t="s">
        <v>663</v>
      </c>
      <c r="D101" s="423">
        <f>D50</f>
        <v>6643329011</v>
      </c>
      <c r="E101" s="423">
        <f>E50</f>
        <v>6531278746.71</v>
      </c>
      <c r="F101" s="439">
        <f>F50</f>
        <v>112050464.29000008</v>
      </c>
      <c r="G101" s="383"/>
      <c r="H101" s="383"/>
      <c r="I101" s="383"/>
      <c r="J101" s="383"/>
      <c r="K101" s="383"/>
      <c r="L101" s="383"/>
      <c r="M101" s="383"/>
      <c r="N101" s="383"/>
      <c r="O101" s="383"/>
      <c r="P101" s="383"/>
      <c r="Q101" s="383"/>
      <c r="R101" s="383"/>
      <c r="S101" s="383"/>
      <c r="T101" s="383"/>
      <c r="U101" s="383"/>
      <c r="V101" s="383"/>
      <c r="W101" s="383"/>
      <c r="X101" s="383"/>
      <c r="Y101" s="383"/>
      <c r="Z101" s="383"/>
      <c r="AA101" s="383"/>
      <c r="AB101" s="383"/>
      <c r="AC101" s="383"/>
      <c r="AD101" s="383"/>
      <c r="AE101" s="383"/>
      <c r="AF101" s="383"/>
      <c r="AG101" s="383"/>
      <c r="AH101" s="383"/>
      <c r="AI101" s="383"/>
      <c r="AJ101" s="383"/>
      <c r="AK101" s="383"/>
      <c r="AL101" s="383"/>
      <c r="AM101" s="383"/>
      <c r="AN101" s="383"/>
      <c r="AO101" s="383"/>
      <c r="AP101" s="383"/>
      <c r="AQ101" s="383"/>
      <c r="AR101" s="383"/>
      <c r="AS101" s="383"/>
      <c r="AT101" s="383"/>
      <c r="AU101" s="383"/>
      <c r="AV101" s="383"/>
      <c r="AW101" s="383"/>
      <c r="AX101" s="383"/>
      <c r="AY101" s="383"/>
      <c r="AZ101" s="383"/>
      <c r="BA101" s="383"/>
      <c r="BB101" s="383"/>
      <c r="BC101" s="383"/>
      <c r="BD101" s="383"/>
      <c r="BE101" s="383"/>
      <c r="BF101" s="383"/>
      <c r="BG101" s="383"/>
      <c r="BH101" s="383"/>
      <c r="BI101" s="383"/>
      <c r="BJ101" s="383"/>
      <c r="BK101" s="383"/>
      <c r="BL101" s="383"/>
      <c r="BM101" s="383"/>
      <c r="BN101" s="383"/>
      <c r="BO101" s="383"/>
      <c r="BP101" s="383"/>
      <c r="BQ101" s="383"/>
      <c r="BR101" s="383"/>
      <c r="BS101" s="383"/>
      <c r="BT101" s="383"/>
      <c r="BU101" s="383"/>
      <c r="BV101" s="383"/>
      <c r="BW101" s="383"/>
      <c r="BX101" s="383"/>
      <c r="BY101" s="383"/>
      <c r="BZ101" s="383"/>
      <c r="CA101" s="383"/>
      <c r="CB101" s="383"/>
      <c r="CC101" s="383"/>
      <c r="CD101" s="383"/>
      <c r="CE101" s="383"/>
      <c r="CF101" s="383"/>
      <c r="CG101" s="383"/>
      <c r="CH101" s="383"/>
      <c r="CI101" s="383"/>
      <c r="CJ101" s="383"/>
      <c r="CK101" s="383"/>
      <c r="CL101" s="383"/>
      <c r="CM101" s="383"/>
      <c r="CN101" s="383"/>
      <c r="CO101" s="383"/>
      <c r="CP101" s="383"/>
      <c r="CQ101" s="383"/>
      <c r="CR101" s="383"/>
      <c r="CS101" s="383"/>
      <c r="CT101" s="383"/>
      <c r="CU101" s="383"/>
      <c r="CV101" s="383"/>
      <c r="CW101" s="383"/>
      <c r="CX101" s="383"/>
      <c r="CY101" s="383"/>
      <c r="CZ101" s="383"/>
      <c r="DA101" s="383"/>
      <c r="DB101" s="383"/>
      <c r="DC101" s="383"/>
      <c r="DD101" s="383"/>
      <c r="DE101" s="383"/>
      <c r="DF101" s="383"/>
      <c r="DG101" s="383"/>
      <c r="DH101" s="383"/>
      <c r="DI101" s="383"/>
      <c r="DJ101" s="383"/>
      <c r="DK101" s="383"/>
      <c r="DL101" s="383"/>
      <c r="DM101" s="383"/>
      <c r="DN101" s="383"/>
      <c r="DO101" s="383"/>
      <c r="DP101" s="383"/>
      <c r="DQ101" s="383"/>
      <c r="DR101" s="383"/>
      <c r="DS101" s="383"/>
      <c r="DT101" s="383"/>
      <c r="DU101" s="383"/>
      <c r="DV101" s="383"/>
      <c r="DW101" s="383"/>
      <c r="DX101" s="383"/>
      <c r="DY101" s="383"/>
      <c r="DZ101" s="383"/>
      <c r="EA101" s="383"/>
      <c r="EB101" s="383"/>
      <c r="EC101" s="383"/>
      <c r="ED101" s="383"/>
      <c r="EE101" s="383"/>
      <c r="EF101" s="383"/>
      <c r="EG101" s="383"/>
      <c r="EH101" s="383"/>
      <c r="EI101" s="383"/>
      <c r="EJ101" s="383"/>
      <c r="EK101" s="383"/>
      <c r="EL101" s="383"/>
      <c r="EM101" s="383"/>
      <c r="EN101" s="383"/>
      <c r="EO101" s="383"/>
      <c r="EP101" s="383"/>
      <c r="EQ101" s="383"/>
      <c r="ER101" s="383"/>
      <c r="ES101" s="383"/>
      <c r="ET101" s="383"/>
      <c r="EU101" s="383"/>
      <c r="EV101" s="383"/>
      <c r="EW101" s="383"/>
      <c r="EX101" s="383"/>
      <c r="EY101" s="383"/>
      <c r="EZ101" s="383"/>
      <c r="FA101" s="383"/>
      <c r="FB101" s="383"/>
      <c r="FC101" s="383"/>
      <c r="FD101" s="383"/>
      <c r="FE101" s="383"/>
      <c r="FF101" s="383"/>
      <c r="FG101" s="383"/>
      <c r="FH101" s="383"/>
      <c r="FI101" s="383"/>
      <c r="FJ101" s="383"/>
      <c r="FK101" s="383"/>
      <c r="FL101" s="383"/>
      <c r="FM101" s="383"/>
      <c r="FN101" s="383"/>
      <c r="FO101" s="383"/>
      <c r="FP101" s="383"/>
      <c r="FQ101" s="383"/>
      <c r="FR101" s="383"/>
      <c r="FS101" s="383"/>
      <c r="FT101" s="383"/>
      <c r="FU101" s="383"/>
      <c r="FV101" s="383"/>
      <c r="FW101" s="383"/>
      <c r="FX101" s="383"/>
      <c r="FY101" s="383"/>
      <c r="FZ101" s="383"/>
      <c r="GA101" s="383"/>
      <c r="GB101" s="383"/>
      <c r="GC101" s="383"/>
      <c r="GD101" s="383"/>
      <c r="GE101" s="383"/>
      <c r="GF101" s="383"/>
      <c r="GG101" s="383"/>
      <c r="GH101" s="383"/>
      <c r="GI101" s="383"/>
      <c r="GJ101" s="383"/>
      <c r="GK101" s="383"/>
      <c r="GL101" s="383"/>
      <c r="GM101" s="383"/>
      <c r="GN101" s="383"/>
      <c r="GO101" s="383"/>
      <c r="GP101" s="383"/>
      <c r="GQ101" s="383"/>
      <c r="GR101" s="383"/>
      <c r="GS101" s="383"/>
      <c r="GT101" s="383"/>
      <c r="GU101" s="383"/>
      <c r="GV101" s="383"/>
      <c r="GW101" s="383"/>
      <c r="GX101" s="383"/>
      <c r="GY101" s="383"/>
      <c r="GZ101" s="383"/>
      <c r="HA101" s="383"/>
      <c r="HB101" s="383"/>
      <c r="HC101" s="383"/>
      <c r="HD101" s="383"/>
      <c r="HE101" s="383"/>
      <c r="HF101" s="383"/>
      <c r="HG101" s="383"/>
      <c r="HH101" s="383"/>
      <c r="HI101" s="383"/>
      <c r="HJ101" s="383"/>
      <c r="HK101" s="383"/>
      <c r="HL101" s="383"/>
      <c r="HM101" s="383"/>
      <c r="HN101" s="383"/>
      <c r="HO101" s="383"/>
      <c r="HP101" s="383"/>
      <c r="HQ101" s="383"/>
      <c r="HR101" s="383"/>
      <c r="HS101" s="383"/>
      <c r="HT101" s="383"/>
      <c r="HU101" s="383"/>
      <c r="HV101" s="383"/>
      <c r="HW101" s="383"/>
      <c r="HX101" s="383"/>
      <c r="HY101" s="383"/>
      <c r="HZ101" s="383"/>
      <c r="IA101" s="383"/>
      <c r="IB101" s="383"/>
      <c r="IC101" s="383"/>
      <c r="ID101" s="383"/>
      <c r="IE101" s="383"/>
      <c r="IF101" s="383"/>
      <c r="IG101" s="383"/>
      <c r="IH101" s="383"/>
      <c r="II101" s="383"/>
      <c r="IJ101" s="383"/>
      <c r="IK101" s="383"/>
      <c r="IL101" s="383"/>
      <c r="IM101" s="383"/>
    </row>
    <row r="102" spans="1:247" x14ac:dyDescent="0.2">
      <c r="A102" s="433">
        <v>334</v>
      </c>
      <c r="B102" s="434" t="s">
        <v>207</v>
      </c>
      <c r="C102" s="435" t="s">
        <v>201</v>
      </c>
      <c r="D102" s="408">
        <f>D74</f>
        <v>4214069</v>
      </c>
      <c r="E102" s="408">
        <f>E74</f>
        <v>4173102</v>
      </c>
      <c r="F102" s="432">
        <f>+D102-E102</f>
        <v>40967</v>
      </c>
      <c r="G102" s="383"/>
      <c r="H102" s="383"/>
      <c r="I102" s="383"/>
      <c r="J102" s="383"/>
      <c r="K102" s="383"/>
      <c r="L102" s="383"/>
      <c r="M102" s="383"/>
      <c r="N102" s="383"/>
      <c r="O102" s="383"/>
      <c r="P102" s="383"/>
      <c r="Q102" s="383"/>
      <c r="R102" s="383"/>
      <c r="S102" s="383"/>
      <c r="T102" s="383"/>
      <c r="U102" s="383"/>
      <c r="V102" s="383"/>
      <c r="W102" s="383"/>
      <c r="X102" s="383"/>
      <c r="Y102" s="383"/>
      <c r="Z102" s="383"/>
      <c r="AA102" s="383"/>
      <c r="AB102" s="383"/>
      <c r="AC102" s="383"/>
      <c r="AD102" s="383"/>
      <c r="AE102" s="383"/>
      <c r="AF102" s="383"/>
      <c r="AG102" s="383"/>
      <c r="AH102" s="383"/>
      <c r="AI102" s="383"/>
      <c r="AJ102" s="383"/>
      <c r="AK102" s="383"/>
      <c r="AL102" s="383"/>
      <c r="AM102" s="383"/>
      <c r="AN102" s="383"/>
      <c r="AO102" s="383"/>
      <c r="AP102" s="383"/>
      <c r="AQ102" s="383"/>
      <c r="AR102" s="383"/>
      <c r="AS102" s="383"/>
      <c r="AT102" s="383"/>
      <c r="AU102" s="383"/>
      <c r="AV102" s="383"/>
      <c r="AW102" s="383"/>
      <c r="AX102" s="383"/>
      <c r="AY102" s="383"/>
      <c r="AZ102" s="383"/>
      <c r="BA102" s="383"/>
      <c r="BB102" s="383"/>
      <c r="BC102" s="383"/>
      <c r="BD102" s="383"/>
      <c r="BE102" s="383"/>
      <c r="BF102" s="383"/>
      <c r="BG102" s="383"/>
      <c r="BH102" s="383"/>
      <c r="BI102" s="383"/>
      <c r="BJ102" s="383"/>
      <c r="BK102" s="383"/>
      <c r="BL102" s="383"/>
      <c r="BM102" s="383"/>
      <c r="BN102" s="383"/>
      <c r="BO102" s="383"/>
      <c r="BP102" s="383"/>
      <c r="BQ102" s="383"/>
      <c r="BR102" s="383"/>
      <c r="BS102" s="383"/>
      <c r="BT102" s="383"/>
      <c r="BU102" s="383"/>
      <c r="BV102" s="383"/>
      <c r="BW102" s="383"/>
      <c r="BX102" s="383"/>
      <c r="BY102" s="383"/>
      <c r="BZ102" s="383"/>
      <c r="CA102" s="383"/>
      <c r="CB102" s="383"/>
      <c r="CC102" s="383"/>
      <c r="CD102" s="383"/>
      <c r="CE102" s="383"/>
      <c r="CF102" s="383"/>
      <c r="CG102" s="383"/>
      <c r="CH102" s="383"/>
      <c r="CI102" s="383"/>
      <c r="CJ102" s="383"/>
      <c r="CK102" s="383"/>
      <c r="CL102" s="383"/>
      <c r="CM102" s="383"/>
      <c r="CN102" s="383"/>
      <c r="CO102" s="383"/>
      <c r="CP102" s="383"/>
      <c r="CQ102" s="383"/>
      <c r="CR102" s="383"/>
      <c r="CS102" s="383"/>
      <c r="CT102" s="383"/>
      <c r="CU102" s="383"/>
      <c r="CV102" s="383"/>
      <c r="CW102" s="383"/>
      <c r="CX102" s="383"/>
      <c r="CY102" s="383"/>
      <c r="CZ102" s="383"/>
      <c r="DA102" s="383"/>
      <c r="DB102" s="383"/>
      <c r="DC102" s="383"/>
      <c r="DD102" s="383"/>
      <c r="DE102" s="383"/>
      <c r="DF102" s="383"/>
      <c r="DG102" s="383"/>
      <c r="DH102" s="383"/>
      <c r="DI102" s="383"/>
      <c r="DJ102" s="383"/>
      <c r="DK102" s="383"/>
      <c r="DL102" s="383"/>
      <c r="DM102" s="383"/>
      <c r="DN102" s="383"/>
      <c r="DO102" s="383"/>
      <c r="DP102" s="383"/>
      <c r="DQ102" s="383"/>
      <c r="DR102" s="383"/>
      <c r="DS102" s="383"/>
      <c r="DT102" s="383"/>
      <c r="DU102" s="383"/>
      <c r="DV102" s="383"/>
      <c r="DW102" s="383"/>
      <c r="DX102" s="383"/>
      <c r="DY102" s="383"/>
      <c r="DZ102" s="383"/>
      <c r="EA102" s="383"/>
      <c r="EB102" s="383"/>
      <c r="EC102" s="383"/>
      <c r="ED102" s="383"/>
      <c r="EE102" s="383"/>
      <c r="EF102" s="383"/>
      <c r="EG102" s="383"/>
      <c r="EH102" s="383"/>
      <c r="EI102" s="383"/>
      <c r="EJ102" s="383"/>
      <c r="EK102" s="383"/>
      <c r="EL102" s="383"/>
      <c r="EM102" s="383"/>
      <c r="EN102" s="383"/>
      <c r="EO102" s="383"/>
      <c r="EP102" s="383"/>
      <c r="EQ102" s="383"/>
      <c r="ER102" s="383"/>
      <c r="ES102" s="383"/>
      <c r="ET102" s="383"/>
      <c r="EU102" s="383"/>
      <c r="EV102" s="383"/>
      <c r="EW102" s="383"/>
      <c r="EX102" s="383"/>
      <c r="EY102" s="383"/>
      <c r="EZ102" s="383"/>
      <c r="FA102" s="383"/>
      <c r="FB102" s="383"/>
      <c r="FC102" s="383"/>
      <c r="FD102" s="383"/>
      <c r="FE102" s="383"/>
      <c r="FF102" s="383"/>
      <c r="FG102" s="383"/>
      <c r="FH102" s="383"/>
      <c r="FI102" s="383"/>
      <c r="FJ102" s="383"/>
      <c r="FK102" s="383"/>
      <c r="FL102" s="383"/>
      <c r="FM102" s="383"/>
      <c r="FN102" s="383"/>
      <c r="FO102" s="383"/>
      <c r="FP102" s="383"/>
      <c r="FQ102" s="383"/>
      <c r="FR102" s="383"/>
      <c r="FS102" s="383"/>
      <c r="FT102" s="383"/>
      <c r="FU102" s="383"/>
      <c r="FV102" s="383"/>
      <c r="FW102" s="383"/>
      <c r="FX102" s="383"/>
      <c r="FY102" s="383"/>
      <c r="FZ102" s="383"/>
      <c r="GA102" s="383"/>
      <c r="GB102" s="383"/>
      <c r="GC102" s="383"/>
      <c r="GD102" s="383"/>
      <c r="GE102" s="383"/>
      <c r="GF102" s="383"/>
      <c r="GG102" s="383"/>
      <c r="GH102" s="383"/>
      <c r="GI102" s="383"/>
      <c r="GJ102" s="383"/>
      <c r="GK102" s="383"/>
      <c r="GL102" s="383"/>
      <c r="GM102" s="383"/>
      <c r="GN102" s="383"/>
      <c r="GO102" s="383"/>
      <c r="GP102" s="383"/>
      <c r="GQ102" s="383"/>
      <c r="GR102" s="383"/>
      <c r="GS102" s="383"/>
      <c r="GT102" s="383"/>
      <c r="GU102" s="383"/>
      <c r="GV102" s="383"/>
      <c r="GW102" s="383"/>
      <c r="GX102" s="383"/>
      <c r="GY102" s="383"/>
      <c r="GZ102" s="383"/>
      <c r="HA102" s="383"/>
      <c r="HB102" s="383"/>
      <c r="HC102" s="383"/>
      <c r="HD102" s="383"/>
      <c r="HE102" s="383"/>
      <c r="HF102" s="383"/>
      <c r="HG102" s="383"/>
      <c r="HH102" s="383"/>
      <c r="HI102" s="383"/>
      <c r="HJ102" s="383"/>
      <c r="HK102" s="383"/>
      <c r="HL102" s="383"/>
      <c r="HM102" s="383"/>
      <c r="HN102" s="383"/>
      <c r="HO102" s="383"/>
      <c r="HP102" s="383"/>
      <c r="HQ102" s="383"/>
      <c r="HR102" s="383"/>
      <c r="HS102" s="383"/>
      <c r="HT102" s="383"/>
      <c r="HU102" s="383"/>
      <c r="HV102" s="383"/>
      <c r="HW102" s="383"/>
      <c r="HX102" s="383"/>
      <c r="HY102" s="383"/>
      <c r="HZ102" s="383"/>
      <c r="IA102" s="383"/>
      <c r="IB102" s="383"/>
      <c r="IC102" s="383"/>
      <c r="ID102" s="383"/>
      <c r="IE102" s="383"/>
      <c r="IF102" s="383"/>
      <c r="IG102" s="383"/>
      <c r="IH102" s="383"/>
      <c r="II102" s="383"/>
      <c r="IJ102" s="383"/>
      <c r="IK102" s="383"/>
      <c r="IL102" s="383"/>
      <c r="IM102" s="383"/>
    </row>
    <row r="103" spans="1:247" x14ac:dyDescent="0.2">
      <c r="A103" s="433">
        <v>335</v>
      </c>
      <c r="B103" s="434" t="s">
        <v>331</v>
      </c>
      <c r="C103" s="435" t="s">
        <v>334</v>
      </c>
      <c r="D103" s="408">
        <f>D83</f>
        <v>74895734.469999999</v>
      </c>
      <c r="E103" s="408">
        <f>E83</f>
        <v>70179387.730000004</v>
      </c>
      <c r="F103" s="432">
        <f>F83</f>
        <v>4716346.7399999974</v>
      </c>
      <c r="G103" s="383"/>
      <c r="H103" s="383"/>
      <c r="I103" s="383"/>
      <c r="J103" s="383"/>
      <c r="K103" s="383"/>
      <c r="L103" s="383"/>
      <c r="M103" s="383"/>
      <c r="N103" s="383"/>
      <c r="O103" s="383"/>
      <c r="P103" s="383"/>
      <c r="Q103" s="383"/>
      <c r="R103" s="383"/>
      <c r="S103" s="383"/>
      <c r="T103" s="383"/>
      <c r="U103" s="383"/>
      <c r="V103" s="383"/>
      <c r="W103" s="383"/>
      <c r="X103" s="383"/>
      <c r="Y103" s="383"/>
      <c r="Z103" s="383"/>
      <c r="AA103" s="383"/>
      <c r="AB103" s="383"/>
      <c r="AC103" s="383"/>
      <c r="AD103" s="383"/>
      <c r="AE103" s="383"/>
      <c r="AF103" s="383"/>
      <c r="AG103" s="383"/>
      <c r="AH103" s="383"/>
      <c r="AI103" s="383"/>
      <c r="AJ103" s="383"/>
      <c r="AK103" s="383"/>
      <c r="AL103" s="383"/>
      <c r="AM103" s="383"/>
      <c r="AN103" s="383"/>
      <c r="AO103" s="383"/>
      <c r="AP103" s="383"/>
      <c r="AQ103" s="383"/>
      <c r="AR103" s="383"/>
      <c r="AS103" s="383"/>
      <c r="AT103" s="383"/>
      <c r="AU103" s="383"/>
      <c r="AV103" s="383"/>
      <c r="AW103" s="383"/>
      <c r="AX103" s="383"/>
      <c r="AY103" s="383"/>
      <c r="AZ103" s="383"/>
      <c r="BA103" s="383"/>
      <c r="BB103" s="383"/>
      <c r="BC103" s="383"/>
      <c r="BD103" s="383"/>
      <c r="BE103" s="383"/>
      <c r="BF103" s="383"/>
      <c r="BG103" s="383"/>
      <c r="BH103" s="383"/>
      <c r="BI103" s="383"/>
      <c r="BJ103" s="383"/>
      <c r="BK103" s="383"/>
      <c r="BL103" s="383"/>
      <c r="BM103" s="383"/>
      <c r="BN103" s="383"/>
      <c r="BO103" s="383"/>
      <c r="BP103" s="383"/>
      <c r="BQ103" s="383"/>
      <c r="BR103" s="383"/>
      <c r="BS103" s="383"/>
      <c r="BT103" s="383"/>
      <c r="BU103" s="383"/>
      <c r="BV103" s="383"/>
      <c r="BW103" s="383"/>
      <c r="BX103" s="383"/>
      <c r="BY103" s="383"/>
      <c r="BZ103" s="383"/>
      <c r="CA103" s="383"/>
      <c r="CB103" s="383"/>
      <c r="CC103" s="383"/>
      <c r="CD103" s="383"/>
      <c r="CE103" s="383"/>
      <c r="CF103" s="383"/>
      <c r="CG103" s="383"/>
      <c r="CH103" s="383"/>
      <c r="CI103" s="383"/>
      <c r="CJ103" s="383"/>
      <c r="CK103" s="383"/>
      <c r="CL103" s="383"/>
      <c r="CM103" s="383"/>
      <c r="CN103" s="383"/>
      <c r="CO103" s="383"/>
      <c r="CP103" s="383"/>
      <c r="CQ103" s="383"/>
      <c r="CR103" s="383"/>
      <c r="CS103" s="383"/>
      <c r="CT103" s="383"/>
      <c r="CU103" s="383"/>
      <c r="CV103" s="383"/>
      <c r="CW103" s="383"/>
      <c r="CX103" s="383"/>
      <c r="CY103" s="383"/>
      <c r="CZ103" s="383"/>
      <c r="DA103" s="383"/>
      <c r="DB103" s="383"/>
      <c r="DC103" s="383"/>
      <c r="DD103" s="383"/>
      <c r="DE103" s="383"/>
      <c r="DF103" s="383"/>
      <c r="DG103" s="383"/>
      <c r="DH103" s="383"/>
      <c r="DI103" s="383"/>
      <c r="DJ103" s="383"/>
      <c r="DK103" s="383"/>
      <c r="DL103" s="383"/>
      <c r="DM103" s="383"/>
      <c r="DN103" s="383"/>
      <c r="DO103" s="383"/>
      <c r="DP103" s="383"/>
      <c r="DQ103" s="383"/>
      <c r="DR103" s="383"/>
      <c r="DS103" s="383"/>
      <c r="DT103" s="383"/>
      <c r="DU103" s="383"/>
      <c r="DV103" s="383"/>
      <c r="DW103" s="383"/>
      <c r="DX103" s="383"/>
      <c r="DY103" s="383"/>
      <c r="DZ103" s="383"/>
      <c r="EA103" s="383"/>
      <c r="EB103" s="383"/>
      <c r="EC103" s="383"/>
      <c r="ED103" s="383"/>
      <c r="EE103" s="383"/>
      <c r="EF103" s="383"/>
      <c r="EG103" s="383"/>
      <c r="EH103" s="383"/>
      <c r="EI103" s="383"/>
      <c r="EJ103" s="383"/>
      <c r="EK103" s="383"/>
      <c r="EL103" s="383"/>
      <c r="EM103" s="383"/>
      <c r="EN103" s="383"/>
      <c r="EO103" s="383"/>
      <c r="EP103" s="383"/>
      <c r="EQ103" s="383"/>
      <c r="ER103" s="383"/>
      <c r="ES103" s="383"/>
      <c r="ET103" s="383"/>
      <c r="EU103" s="383"/>
      <c r="EV103" s="383"/>
      <c r="EW103" s="383"/>
      <c r="EX103" s="383"/>
      <c r="EY103" s="383"/>
      <c r="EZ103" s="383"/>
      <c r="FA103" s="383"/>
      <c r="FB103" s="383"/>
      <c r="FC103" s="383"/>
      <c r="FD103" s="383"/>
      <c r="FE103" s="383"/>
      <c r="FF103" s="383"/>
      <c r="FG103" s="383"/>
      <c r="FH103" s="383"/>
      <c r="FI103" s="383"/>
      <c r="FJ103" s="383"/>
      <c r="FK103" s="383"/>
      <c r="FL103" s="383"/>
      <c r="FM103" s="383"/>
      <c r="FN103" s="383"/>
      <c r="FO103" s="383"/>
      <c r="FP103" s="383"/>
      <c r="FQ103" s="383"/>
      <c r="FR103" s="383"/>
      <c r="FS103" s="383"/>
      <c r="FT103" s="383"/>
      <c r="FU103" s="383"/>
      <c r="FV103" s="383"/>
      <c r="FW103" s="383"/>
      <c r="FX103" s="383"/>
      <c r="FY103" s="383"/>
      <c r="FZ103" s="383"/>
      <c r="GA103" s="383"/>
      <c r="GB103" s="383"/>
      <c r="GC103" s="383"/>
      <c r="GD103" s="383"/>
      <c r="GE103" s="383"/>
      <c r="GF103" s="383"/>
      <c r="GG103" s="383"/>
      <c r="GH103" s="383"/>
      <c r="GI103" s="383"/>
      <c r="GJ103" s="383"/>
      <c r="GK103" s="383"/>
      <c r="GL103" s="383"/>
      <c r="GM103" s="383"/>
      <c r="GN103" s="383"/>
      <c r="GO103" s="383"/>
      <c r="GP103" s="383"/>
      <c r="GQ103" s="383"/>
      <c r="GR103" s="383"/>
      <c r="GS103" s="383"/>
      <c r="GT103" s="383"/>
      <c r="GU103" s="383"/>
      <c r="GV103" s="383"/>
      <c r="GW103" s="383"/>
      <c r="GX103" s="383"/>
      <c r="GY103" s="383"/>
      <c r="GZ103" s="383"/>
      <c r="HA103" s="383"/>
      <c r="HB103" s="383"/>
      <c r="HC103" s="383"/>
      <c r="HD103" s="383"/>
      <c r="HE103" s="383"/>
      <c r="HF103" s="383"/>
      <c r="HG103" s="383"/>
      <c r="HH103" s="383"/>
      <c r="HI103" s="383"/>
      <c r="HJ103" s="383"/>
      <c r="HK103" s="383"/>
      <c r="HL103" s="383"/>
      <c r="HM103" s="383"/>
      <c r="HN103" s="383"/>
      <c r="HO103" s="383"/>
      <c r="HP103" s="383"/>
      <c r="HQ103" s="383"/>
      <c r="HR103" s="383"/>
      <c r="HS103" s="383"/>
      <c r="HT103" s="383"/>
      <c r="HU103" s="383"/>
      <c r="HV103" s="383"/>
      <c r="HW103" s="383"/>
      <c r="HX103" s="383"/>
      <c r="HY103" s="383"/>
      <c r="HZ103" s="383"/>
      <c r="IA103" s="383"/>
      <c r="IB103" s="383"/>
      <c r="IC103" s="383"/>
      <c r="ID103" s="383"/>
      <c r="IE103" s="383"/>
      <c r="IF103" s="383"/>
      <c r="IG103" s="383"/>
      <c r="IH103" s="383"/>
      <c r="II103" s="383"/>
      <c r="IJ103" s="383"/>
      <c r="IK103" s="383"/>
      <c r="IL103" s="383"/>
      <c r="IM103" s="383"/>
    </row>
    <row r="104" spans="1:247" ht="13.5" thickBot="1" x14ac:dyDescent="0.25">
      <c r="A104" s="433">
        <v>398</v>
      </c>
      <c r="B104" s="434" t="s">
        <v>161</v>
      </c>
      <c r="C104" s="435" t="s">
        <v>252</v>
      </c>
      <c r="D104" s="408">
        <f>D92</f>
        <v>12186686.5</v>
      </c>
      <c r="E104" s="408">
        <f>E92</f>
        <v>11707211.51</v>
      </c>
      <c r="F104" s="432">
        <f>F92</f>
        <v>479474.99</v>
      </c>
      <c r="G104" s="383"/>
      <c r="H104" s="383"/>
      <c r="I104" s="383"/>
      <c r="J104" s="383"/>
      <c r="K104" s="383"/>
      <c r="L104" s="383"/>
      <c r="M104" s="383"/>
      <c r="N104" s="383"/>
      <c r="O104" s="383"/>
      <c r="P104" s="383"/>
      <c r="Q104" s="383"/>
      <c r="R104" s="383"/>
      <c r="S104" s="383"/>
      <c r="T104" s="383"/>
      <c r="U104" s="383"/>
      <c r="V104" s="383"/>
      <c r="W104" s="383"/>
      <c r="X104" s="383"/>
      <c r="Y104" s="383"/>
      <c r="Z104" s="383"/>
      <c r="AA104" s="383"/>
      <c r="AB104" s="383"/>
      <c r="AC104" s="383"/>
      <c r="AD104" s="383"/>
      <c r="AE104" s="383"/>
      <c r="AF104" s="383"/>
      <c r="AG104" s="383"/>
      <c r="AH104" s="383"/>
      <c r="AI104" s="383"/>
      <c r="AJ104" s="383"/>
      <c r="AK104" s="383"/>
      <c r="AL104" s="383"/>
      <c r="AM104" s="383"/>
      <c r="AN104" s="383"/>
      <c r="AO104" s="383"/>
      <c r="AP104" s="383"/>
      <c r="AQ104" s="383"/>
      <c r="AR104" s="383"/>
      <c r="AS104" s="383"/>
      <c r="AT104" s="383"/>
      <c r="AU104" s="383"/>
      <c r="AV104" s="383"/>
      <c r="AW104" s="383"/>
      <c r="AX104" s="383"/>
      <c r="AY104" s="383"/>
      <c r="AZ104" s="383"/>
      <c r="BA104" s="383"/>
      <c r="BB104" s="383"/>
      <c r="BC104" s="383"/>
      <c r="BD104" s="383"/>
      <c r="BE104" s="383"/>
      <c r="BF104" s="383"/>
      <c r="BG104" s="383"/>
      <c r="BH104" s="383"/>
      <c r="BI104" s="383"/>
      <c r="BJ104" s="383"/>
      <c r="BK104" s="383"/>
      <c r="BL104" s="383"/>
      <c r="BM104" s="383"/>
      <c r="BN104" s="383"/>
      <c r="BO104" s="383"/>
      <c r="BP104" s="383"/>
      <c r="BQ104" s="383"/>
      <c r="BR104" s="383"/>
      <c r="BS104" s="383"/>
      <c r="BT104" s="383"/>
      <c r="BU104" s="383"/>
      <c r="BV104" s="383"/>
      <c r="BW104" s="383"/>
      <c r="BX104" s="383"/>
      <c r="BY104" s="383"/>
      <c r="BZ104" s="383"/>
      <c r="CA104" s="383"/>
      <c r="CB104" s="383"/>
      <c r="CC104" s="383"/>
      <c r="CD104" s="383"/>
      <c r="CE104" s="383"/>
      <c r="CF104" s="383"/>
      <c r="CG104" s="383"/>
      <c r="CH104" s="383"/>
      <c r="CI104" s="383"/>
      <c r="CJ104" s="383"/>
      <c r="CK104" s="383"/>
      <c r="CL104" s="383"/>
      <c r="CM104" s="383"/>
      <c r="CN104" s="383"/>
      <c r="CO104" s="383"/>
      <c r="CP104" s="383"/>
      <c r="CQ104" s="383"/>
      <c r="CR104" s="383"/>
      <c r="CS104" s="383"/>
      <c r="CT104" s="383"/>
      <c r="CU104" s="383"/>
      <c r="CV104" s="383"/>
      <c r="CW104" s="383"/>
      <c r="CX104" s="383"/>
      <c r="CY104" s="383"/>
      <c r="CZ104" s="383"/>
      <c r="DA104" s="383"/>
      <c r="DB104" s="383"/>
      <c r="DC104" s="383"/>
      <c r="DD104" s="383"/>
      <c r="DE104" s="383"/>
      <c r="DF104" s="383"/>
      <c r="DG104" s="383"/>
      <c r="DH104" s="383"/>
      <c r="DI104" s="383"/>
      <c r="DJ104" s="383"/>
      <c r="DK104" s="383"/>
      <c r="DL104" s="383"/>
      <c r="DM104" s="383"/>
      <c r="DN104" s="383"/>
      <c r="DO104" s="383"/>
      <c r="DP104" s="383"/>
      <c r="DQ104" s="383"/>
      <c r="DR104" s="383"/>
      <c r="DS104" s="383"/>
      <c r="DT104" s="383"/>
      <c r="DU104" s="383"/>
      <c r="DV104" s="383"/>
      <c r="DW104" s="383"/>
      <c r="DX104" s="383"/>
      <c r="DY104" s="383"/>
      <c r="DZ104" s="383"/>
      <c r="EA104" s="383"/>
      <c r="EB104" s="383"/>
      <c r="EC104" s="383"/>
      <c r="ED104" s="383"/>
      <c r="EE104" s="383"/>
      <c r="EF104" s="383"/>
      <c r="EG104" s="383"/>
      <c r="EH104" s="383"/>
      <c r="EI104" s="383"/>
      <c r="EJ104" s="383"/>
      <c r="EK104" s="383"/>
      <c r="EL104" s="383"/>
      <c r="EM104" s="383"/>
      <c r="EN104" s="383"/>
      <c r="EO104" s="383"/>
      <c r="EP104" s="383"/>
      <c r="EQ104" s="383"/>
      <c r="ER104" s="383"/>
      <c r="ES104" s="383"/>
      <c r="ET104" s="383"/>
      <c r="EU104" s="383"/>
      <c r="EV104" s="383"/>
      <c r="EW104" s="383"/>
      <c r="EX104" s="383"/>
      <c r="EY104" s="383"/>
      <c r="EZ104" s="383"/>
      <c r="FA104" s="383"/>
      <c r="FB104" s="383"/>
      <c r="FC104" s="383"/>
      <c r="FD104" s="383"/>
      <c r="FE104" s="383"/>
      <c r="FF104" s="383"/>
      <c r="FG104" s="383"/>
      <c r="FH104" s="383"/>
      <c r="FI104" s="383"/>
      <c r="FJ104" s="383"/>
      <c r="FK104" s="383"/>
      <c r="FL104" s="383"/>
      <c r="FM104" s="383"/>
      <c r="FN104" s="383"/>
      <c r="FO104" s="383"/>
      <c r="FP104" s="383"/>
      <c r="FQ104" s="383"/>
      <c r="FR104" s="383"/>
      <c r="FS104" s="383"/>
      <c r="FT104" s="383"/>
      <c r="FU104" s="383"/>
      <c r="FV104" s="383"/>
      <c r="FW104" s="383"/>
      <c r="FX104" s="383"/>
      <c r="FY104" s="383"/>
      <c r="FZ104" s="383"/>
      <c r="GA104" s="383"/>
      <c r="GB104" s="383"/>
      <c r="GC104" s="383"/>
      <c r="GD104" s="383"/>
      <c r="GE104" s="383"/>
      <c r="GF104" s="383"/>
      <c r="GG104" s="383"/>
      <c r="GH104" s="383"/>
      <c r="GI104" s="383"/>
      <c r="GJ104" s="383"/>
      <c r="GK104" s="383"/>
      <c r="GL104" s="383"/>
      <c r="GM104" s="383"/>
      <c r="GN104" s="383"/>
      <c r="GO104" s="383"/>
      <c r="GP104" s="383"/>
      <c r="GQ104" s="383"/>
      <c r="GR104" s="383"/>
      <c r="GS104" s="383"/>
      <c r="GT104" s="383"/>
      <c r="GU104" s="383"/>
      <c r="GV104" s="383"/>
      <c r="GW104" s="383"/>
      <c r="GX104" s="383"/>
      <c r="GY104" s="383"/>
      <c r="GZ104" s="383"/>
      <c r="HA104" s="383"/>
      <c r="HB104" s="383"/>
      <c r="HC104" s="383"/>
      <c r="HD104" s="383"/>
      <c r="HE104" s="383"/>
      <c r="HF104" s="383"/>
      <c r="HG104" s="383"/>
      <c r="HH104" s="383"/>
      <c r="HI104" s="383"/>
      <c r="HJ104" s="383"/>
      <c r="HK104" s="383"/>
      <c r="HL104" s="383"/>
      <c r="HM104" s="383"/>
      <c r="HN104" s="383"/>
      <c r="HO104" s="383"/>
      <c r="HP104" s="383"/>
      <c r="HQ104" s="383"/>
      <c r="HR104" s="383"/>
      <c r="HS104" s="383"/>
      <c r="HT104" s="383"/>
      <c r="HU104" s="383"/>
      <c r="HV104" s="383"/>
      <c r="HW104" s="383"/>
      <c r="HX104" s="383"/>
      <c r="HY104" s="383"/>
      <c r="HZ104" s="383"/>
      <c r="IA104" s="383"/>
      <c r="IB104" s="383"/>
      <c r="IC104" s="383"/>
      <c r="ID104" s="383"/>
      <c r="IE104" s="383"/>
      <c r="IF104" s="383"/>
      <c r="IG104" s="383"/>
      <c r="IH104" s="383"/>
      <c r="II104" s="383"/>
      <c r="IJ104" s="383"/>
      <c r="IK104" s="383"/>
      <c r="IL104" s="383"/>
      <c r="IM104" s="383"/>
    </row>
    <row r="105" spans="1:247" ht="13.5" thickBot="1" x14ac:dyDescent="0.25">
      <c r="A105" s="426" t="s">
        <v>83</v>
      </c>
      <c r="B105" s="427" t="s">
        <v>271</v>
      </c>
      <c r="C105" s="440" t="s">
        <v>664</v>
      </c>
      <c r="D105" s="441">
        <f>SUM(D97:D104)</f>
        <v>7679084383.4000006</v>
      </c>
      <c r="E105" s="442">
        <f>SUM(E97:E104)</f>
        <v>7556932145.96</v>
      </c>
      <c r="F105" s="443">
        <f>SUM(F97:F104)</f>
        <v>122152437.44000009</v>
      </c>
      <c r="G105" s="383"/>
      <c r="H105" s="383"/>
      <c r="I105" s="383"/>
      <c r="J105" s="383"/>
      <c r="K105" s="383"/>
      <c r="L105" s="383"/>
      <c r="M105" s="383"/>
      <c r="N105" s="383"/>
      <c r="O105" s="383"/>
      <c r="P105" s="383"/>
      <c r="Q105" s="383"/>
      <c r="R105" s="383"/>
      <c r="S105" s="383"/>
      <c r="T105" s="383"/>
      <c r="U105" s="383"/>
      <c r="V105" s="383"/>
      <c r="W105" s="383"/>
      <c r="X105" s="383"/>
      <c r="Y105" s="383"/>
      <c r="Z105" s="383"/>
      <c r="AA105" s="383"/>
      <c r="AB105" s="383"/>
      <c r="AC105" s="383"/>
      <c r="AD105" s="383"/>
      <c r="AE105" s="383"/>
      <c r="AF105" s="383"/>
      <c r="AG105" s="383"/>
      <c r="AH105" s="383"/>
      <c r="AI105" s="383"/>
      <c r="AJ105" s="383"/>
      <c r="AK105" s="383"/>
      <c r="AL105" s="383"/>
      <c r="AM105" s="383"/>
      <c r="AN105" s="383"/>
      <c r="AO105" s="383"/>
      <c r="AP105" s="383"/>
      <c r="AQ105" s="383"/>
      <c r="AR105" s="383"/>
      <c r="AS105" s="383"/>
      <c r="AT105" s="383"/>
      <c r="AU105" s="383"/>
      <c r="AV105" s="383"/>
      <c r="AW105" s="383"/>
      <c r="AX105" s="383"/>
      <c r="AY105" s="383"/>
      <c r="AZ105" s="383"/>
      <c r="BA105" s="383"/>
      <c r="BB105" s="383"/>
      <c r="BC105" s="383"/>
      <c r="BD105" s="383"/>
      <c r="BE105" s="383"/>
      <c r="BF105" s="383"/>
      <c r="BG105" s="383"/>
      <c r="BH105" s="383"/>
      <c r="BI105" s="383"/>
      <c r="BJ105" s="383"/>
      <c r="BK105" s="383"/>
      <c r="BL105" s="383"/>
      <c r="BM105" s="383"/>
      <c r="BN105" s="383"/>
      <c r="BO105" s="383"/>
      <c r="BP105" s="383"/>
      <c r="BQ105" s="383"/>
      <c r="BR105" s="383"/>
      <c r="BS105" s="383"/>
      <c r="BT105" s="383"/>
      <c r="BU105" s="383"/>
      <c r="BV105" s="383"/>
      <c r="BW105" s="383"/>
      <c r="BX105" s="383"/>
      <c r="BY105" s="383"/>
      <c r="BZ105" s="383"/>
      <c r="CA105" s="383"/>
      <c r="CB105" s="383"/>
      <c r="CC105" s="383"/>
      <c r="CD105" s="383"/>
      <c r="CE105" s="383"/>
      <c r="CF105" s="383"/>
      <c r="CG105" s="383"/>
      <c r="CH105" s="383"/>
      <c r="CI105" s="383"/>
      <c r="CJ105" s="383"/>
      <c r="CK105" s="383"/>
      <c r="CL105" s="383"/>
      <c r="CM105" s="383"/>
      <c r="CN105" s="383"/>
      <c r="CO105" s="383"/>
      <c r="CP105" s="383"/>
      <c r="CQ105" s="383"/>
      <c r="CR105" s="383"/>
      <c r="CS105" s="383"/>
      <c r="CT105" s="383"/>
      <c r="CU105" s="383"/>
      <c r="CV105" s="383"/>
      <c r="CW105" s="383"/>
      <c r="CX105" s="383"/>
      <c r="CY105" s="383"/>
      <c r="CZ105" s="383"/>
      <c r="DA105" s="383"/>
      <c r="DB105" s="383"/>
      <c r="DC105" s="383"/>
      <c r="DD105" s="383"/>
      <c r="DE105" s="383"/>
      <c r="DF105" s="383"/>
      <c r="DG105" s="383"/>
      <c r="DH105" s="383"/>
      <c r="DI105" s="383"/>
      <c r="DJ105" s="383"/>
      <c r="DK105" s="383"/>
      <c r="DL105" s="383"/>
      <c r="DM105" s="383"/>
      <c r="DN105" s="383"/>
      <c r="DO105" s="383"/>
      <c r="DP105" s="383"/>
      <c r="DQ105" s="383"/>
      <c r="DR105" s="383"/>
      <c r="DS105" s="383"/>
      <c r="DT105" s="383"/>
      <c r="DU105" s="383"/>
      <c r="DV105" s="383"/>
      <c r="DW105" s="383"/>
      <c r="DX105" s="383"/>
      <c r="DY105" s="383"/>
      <c r="DZ105" s="383"/>
      <c r="EA105" s="383"/>
      <c r="EB105" s="383"/>
      <c r="EC105" s="383"/>
      <c r="ED105" s="383"/>
      <c r="EE105" s="383"/>
      <c r="EF105" s="383"/>
      <c r="EG105" s="383"/>
      <c r="EH105" s="383"/>
      <c r="EI105" s="383"/>
      <c r="EJ105" s="383"/>
      <c r="EK105" s="383"/>
      <c r="EL105" s="383"/>
      <c r="EM105" s="383"/>
      <c r="EN105" s="383"/>
      <c r="EO105" s="383"/>
      <c r="EP105" s="383"/>
      <c r="EQ105" s="383"/>
      <c r="ER105" s="383"/>
      <c r="ES105" s="383"/>
      <c r="ET105" s="383"/>
      <c r="EU105" s="383"/>
      <c r="EV105" s="383"/>
      <c r="EW105" s="383"/>
      <c r="EX105" s="383"/>
      <c r="EY105" s="383"/>
      <c r="EZ105" s="383"/>
      <c r="FA105" s="383"/>
      <c r="FB105" s="383"/>
      <c r="FC105" s="383"/>
      <c r="FD105" s="383"/>
      <c r="FE105" s="383"/>
      <c r="FF105" s="383"/>
      <c r="FG105" s="383"/>
      <c r="FH105" s="383"/>
      <c r="FI105" s="383"/>
      <c r="FJ105" s="383"/>
      <c r="FK105" s="383"/>
      <c r="FL105" s="383"/>
      <c r="FM105" s="383"/>
      <c r="FN105" s="383"/>
      <c r="FO105" s="383"/>
      <c r="FP105" s="383"/>
      <c r="FQ105" s="383"/>
      <c r="FR105" s="383"/>
      <c r="FS105" s="383"/>
      <c r="FT105" s="383"/>
      <c r="FU105" s="383"/>
      <c r="FV105" s="383"/>
      <c r="FW105" s="383"/>
      <c r="FX105" s="383"/>
      <c r="FY105" s="383"/>
      <c r="FZ105" s="383"/>
      <c r="GA105" s="383"/>
      <c r="GB105" s="383"/>
      <c r="GC105" s="383"/>
      <c r="GD105" s="383"/>
      <c r="GE105" s="383"/>
      <c r="GF105" s="383"/>
      <c r="GG105" s="383"/>
      <c r="GH105" s="383"/>
      <c r="GI105" s="383"/>
      <c r="GJ105" s="383"/>
      <c r="GK105" s="383"/>
      <c r="GL105" s="383"/>
      <c r="GM105" s="383"/>
      <c r="GN105" s="383"/>
      <c r="GO105" s="383"/>
      <c r="GP105" s="383"/>
      <c r="GQ105" s="383"/>
      <c r="GR105" s="383"/>
      <c r="GS105" s="383"/>
      <c r="GT105" s="383"/>
      <c r="GU105" s="383"/>
      <c r="GV105" s="383"/>
      <c r="GW105" s="383"/>
      <c r="GX105" s="383"/>
      <c r="GY105" s="383"/>
      <c r="GZ105" s="383"/>
      <c r="HA105" s="383"/>
      <c r="HB105" s="383"/>
      <c r="HC105" s="383"/>
      <c r="HD105" s="383"/>
      <c r="HE105" s="383"/>
      <c r="HF105" s="383"/>
      <c r="HG105" s="383"/>
      <c r="HH105" s="383"/>
      <c r="HI105" s="383"/>
      <c r="HJ105" s="383"/>
      <c r="HK105" s="383"/>
      <c r="HL105" s="383"/>
      <c r="HM105" s="383"/>
      <c r="HN105" s="383"/>
      <c r="HO105" s="383"/>
      <c r="HP105" s="383"/>
      <c r="HQ105" s="383"/>
      <c r="HR105" s="383"/>
      <c r="HS105" s="383"/>
      <c r="HT105" s="383"/>
      <c r="HU105" s="383"/>
      <c r="HV105" s="383"/>
      <c r="HW105" s="383"/>
      <c r="HX105" s="383"/>
      <c r="HY105" s="383"/>
      <c r="HZ105" s="383"/>
      <c r="IA105" s="383"/>
      <c r="IB105" s="383"/>
      <c r="IC105" s="383"/>
      <c r="ID105" s="383"/>
      <c r="IE105" s="383"/>
      <c r="IF105" s="383"/>
      <c r="IG105" s="383"/>
      <c r="IH105" s="383"/>
      <c r="II105" s="383"/>
      <c r="IJ105" s="383"/>
      <c r="IK105" s="383"/>
      <c r="IL105" s="383"/>
      <c r="IM105" s="383"/>
    </row>
    <row r="106" spans="1:247" x14ac:dyDescent="0.2">
      <c r="A106" s="444"/>
      <c r="B106" s="444"/>
      <c r="C106" s="462"/>
      <c r="D106" s="463"/>
      <c r="E106" s="463"/>
      <c r="F106" s="463"/>
      <c r="G106" s="383"/>
      <c r="H106" s="383"/>
      <c r="I106" s="383"/>
      <c r="J106" s="383"/>
      <c r="K106" s="383"/>
      <c r="L106" s="383"/>
      <c r="M106" s="383"/>
      <c r="N106" s="383"/>
      <c r="O106" s="383"/>
      <c r="P106" s="383"/>
      <c r="Q106" s="383"/>
      <c r="R106" s="383"/>
      <c r="S106" s="383"/>
      <c r="T106" s="383"/>
      <c r="U106" s="383"/>
      <c r="V106" s="383"/>
      <c r="W106" s="383"/>
      <c r="X106" s="383"/>
      <c r="Y106" s="383"/>
      <c r="Z106" s="383"/>
      <c r="AA106" s="383"/>
      <c r="AB106" s="383"/>
      <c r="AC106" s="383"/>
      <c r="AD106" s="383"/>
      <c r="AE106" s="383"/>
      <c r="AF106" s="383"/>
      <c r="AG106" s="383"/>
      <c r="AH106" s="383"/>
      <c r="AI106" s="383"/>
      <c r="AJ106" s="383"/>
      <c r="AK106" s="383"/>
      <c r="AL106" s="383"/>
      <c r="AM106" s="383"/>
      <c r="AN106" s="383"/>
      <c r="AO106" s="383"/>
      <c r="AP106" s="383"/>
      <c r="AQ106" s="383"/>
      <c r="AR106" s="383"/>
      <c r="AS106" s="383"/>
      <c r="AT106" s="383"/>
      <c r="AU106" s="383"/>
      <c r="AV106" s="383"/>
      <c r="AW106" s="383"/>
      <c r="AX106" s="383"/>
      <c r="AY106" s="383"/>
      <c r="AZ106" s="383"/>
      <c r="BA106" s="383"/>
      <c r="BB106" s="383"/>
      <c r="BC106" s="383"/>
      <c r="BD106" s="383"/>
      <c r="BE106" s="383"/>
      <c r="BF106" s="383"/>
      <c r="BG106" s="383"/>
      <c r="BH106" s="383"/>
      <c r="BI106" s="383"/>
      <c r="BJ106" s="383"/>
      <c r="BK106" s="383"/>
      <c r="BL106" s="383"/>
      <c r="BM106" s="383"/>
      <c r="BN106" s="383"/>
      <c r="BO106" s="383"/>
      <c r="BP106" s="383"/>
      <c r="BQ106" s="383"/>
      <c r="BR106" s="383"/>
      <c r="BS106" s="383"/>
      <c r="BT106" s="383"/>
      <c r="BU106" s="383"/>
      <c r="BV106" s="383"/>
      <c r="BW106" s="383"/>
      <c r="BX106" s="383"/>
      <c r="BY106" s="383"/>
      <c r="BZ106" s="383"/>
      <c r="CA106" s="383"/>
      <c r="CB106" s="383"/>
      <c r="CC106" s="383"/>
      <c r="CD106" s="383"/>
      <c r="CE106" s="383"/>
      <c r="CF106" s="383"/>
      <c r="CG106" s="383"/>
      <c r="CH106" s="383"/>
      <c r="CI106" s="383"/>
      <c r="CJ106" s="383"/>
      <c r="CK106" s="383"/>
      <c r="CL106" s="383"/>
      <c r="CM106" s="383"/>
      <c r="CN106" s="383"/>
      <c r="CO106" s="383"/>
      <c r="CP106" s="383"/>
      <c r="CQ106" s="383"/>
      <c r="CR106" s="383"/>
      <c r="CS106" s="383"/>
      <c r="CT106" s="383"/>
      <c r="CU106" s="383"/>
      <c r="CV106" s="383"/>
      <c r="CW106" s="383"/>
      <c r="CX106" s="383"/>
      <c r="CY106" s="383"/>
      <c r="CZ106" s="383"/>
      <c r="DA106" s="383"/>
      <c r="DB106" s="383"/>
      <c r="DC106" s="383"/>
      <c r="DD106" s="383"/>
      <c r="DE106" s="383"/>
      <c r="DF106" s="383"/>
      <c r="DG106" s="383"/>
      <c r="DH106" s="383"/>
      <c r="DI106" s="383"/>
      <c r="DJ106" s="383"/>
      <c r="DK106" s="383"/>
      <c r="DL106" s="383"/>
      <c r="DM106" s="383"/>
      <c r="DN106" s="383"/>
      <c r="DO106" s="383"/>
      <c r="DP106" s="383"/>
      <c r="DQ106" s="383"/>
      <c r="DR106" s="383"/>
      <c r="DS106" s="383"/>
      <c r="DT106" s="383"/>
      <c r="DU106" s="383"/>
      <c r="DV106" s="383"/>
      <c r="DW106" s="383"/>
      <c r="DX106" s="383"/>
      <c r="DY106" s="383"/>
      <c r="DZ106" s="383"/>
      <c r="EA106" s="383"/>
      <c r="EB106" s="383"/>
      <c r="EC106" s="383"/>
      <c r="ED106" s="383"/>
      <c r="EE106" s="383"/>
      <c r="EF106" s="383"/>
      <c r="EG106" s="383"/>
      <c r="EH106" s="383"/>
      <c r="EI106" s="383"/>
      <c r="EJ106" s="383"/>
      <c r="EK106" s="383"/>
      <c r="EL106" s="383"/>
      <c r="EM106" s="383"/>
      <c r="EN106" s="383"/>
      <c r="EO106" s="383"/>
      <c r="EP106" s="383"/>
      <c r="EQ106" s="383"/>
      <c r="ER106" s="383"/>
      <c r="ES106" s="383"/>
      <c r="ET106" s="383"/>
      <c r="EU106" s="383"/>
      <c r="EV106" s="383"/>
      <c r="EW106" s="383"/>
      <c r="EX106" s="383"/>
      <c r="EY106" s="383"/>
      <c r="EZ106" s="383"/>
      <c r="FA106" s="383"/>
      <c r="FB106" s="383"/>
      <c r="FC106" s="383"/>
      <c r="FD106" s="383"/>
      <c r="FE106" s="383"/>
      <c r="FF106" s="383"/>
      <c r="FG106" s="383"/>
      <c r="FH106" s="383"/>
      <c r="FI106" s="383"/>
      <c r="FJ106" s="383"/>
      <c r="FK106" s="383"/>
      <c r="FL106" s="383"/>
      <c r="FM106" s="383"/>
      <c r="FN106" s="383"/>
      <c r="FO106" s="383"/>
      <c r="FP106" s="383"/>
      <c r="FQ106" s="383"/>
      <c r="FR106" s="383"/>
      <c r="FS106" s="383"/>
      <c r="FT106" s="383"/>
      <c r="FU106" s="383"/>
      <c r="FV106" s="383"/>
      <c r="FW106" s="383"/>
      <c r="FX106" s="383"/>
      <c r="FY106" s="383"/>
      <c r="FZ106" s="383"/>
      <c r="GA106" s="383"/>
      <c r="GB106" s="383"/>
      <c r="GC106" s="383"/>
      <c r="GD106" s="383"/>
      <c r="GE106" s="383"/>
      <c r="GF106" s="383"/>
      <c r="GG106" s="383"/>
      <c r="GH106" s="383"/>
      <c r="GI106" s="383"/>
      <c r="GJ106" s="383"/>
      <c r="GK106" s="383"/>
      <c r="GL106" s="383"/>
      <c r="GM106" s="383"/>
      <c r="GN106" s="383"/>
      <c r="GO106" s="383"/>
      <c r="GP106" s="383"/>
      <c r="GQ106" s="383"/>
      <c r="GR106" s="383"/>
      <c r="GS106" s="383"/>
      <c r="GT106" s="383"/>
      <c r="GU106" s="383"/>
      <c r="GV106" s="383"/>
      <c r="GW106" s="383"/>
      <c r="GX106" s="383"/>
      <c r="GY106" s="383"/>
      <c r="GZ106" s="383"/>
      <c r="HA106" s="383"/>
      <c r="HB106" s="383"/>
      <c r="HC106" s="383"/>
      <c r="HD106" s="383"/>
      <c r="HE106" s="383"/>
      <c r="HF106" s="383"/>
      <c r="HG106" s="383"/>
      <c r="HH106" s="383"/>
      <c r="HI106" s="383"/>
      <c r="HJ106" s="383"/>
      <c r="HK106" s="383"/>
      <c r="HL106" s="383"/>
      <c r="HM106" s="383"/>
      <c r="HN106" s="383"/>
      <c r="HO106" s="383"/>
      <c r="HP106" s="383"/>
      <c r="HQ106" s="383"/>
      <c r="HR106" s="383"/>
      <c r="HS106" s="383"/>
      <c r="HT106" s="383"/>
      <c r="HU106" s="383"/>
      <c r="HV106" s="383"/>
      <c r="HW106" s="383"/>
      <c r="HX106" s="383"/>
      <c r="HY106" s="383"/>
      <c r="HZ106" s="383"/>
      <c r="IA106" s="383"/>
      <c r="IB106" s="383"/>
      <c r="IC106" s="383"/>
      <c r="ID106" s="383"/>
      <c r="IE106" s="383"/>
      <c r="IF106" s="383"/>
      <c r="IG106" s="383"/>
      <c r="IH106" s="383"/>
      <c r="II106" s="383"/>
      <c r="IJ106" s="383"/>
      <c r="IK106" s="383"/>
      <c r="IL106" s="383"/>
      <c r="IM106" s="383"/>
    </row>
    <row r="107" spans="1:247" x14ac:dyDescent="0.2">
      <c r="D107" s="647"/>
    </row>
  </sheetData>
  <mergeCells count="22">
    <mergeCell ref="A20:F20"/>
    <mergeCell ref="B83:C83"/>
    <mergeCell ref="A85:F85"/>
    <mergeCell ref="B92:C92"/>
    <mergeCell ref="A94:F94"/>
    <mergeCell ref="B25:C25"/>
    <mergeCell ref="A27:F27"/>
    <mergeCell ref="B32:C32"/>
    <mergeCell ref="A34:F34"/>
    <mergeCell ref="B50:C50"/>
    <mergeCell ref="A51:F52"/>
    <mergeCell ref="A62:F62"/>
    <mergeCell ref="B74:C74"/>
    <mergeCell ref="E59:F59"/>
    <mergeCell ref="A60:F60"/>
    <mergeCell ref="A76:F76"/>
    <mergeCell ref="B18:C18"/>
    <mergeCell ref="E1:F1"/>
    <mergeCell ref="A2:F2"/>
    <mergeCell ref="A4:F4"/>
    <mergeCell ref="B8:C8"/>
    <mergeCell ref="A10:F10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</sheetPr>
  <dimension ref="A1:IV156"/>
  <sheetViews>
    <sheetView topLeftCell="A88" zoomScaleNormal="100" workbookViewId="0">
      <selection activeCell="F153" sqref="F153"/>
    </sheetView>
  </sheetViews>
  <sheetFormatPr defaultColWidth="4.7109375" defaultRowHeight="12.75" x14ac:dyDescent="0.2"/>
  <cols>
    <col min="1" max="1" width="4.7109375" style="383" customWidth="1"/>
    <col min="2" max="2" width="7.42578125" style="383" customWidth="1"/>
    <col min="3" max="3" width="37" style="383" customWidth="1"/>
    <col min="4" max="4" width="14.7109375" style="383" customWidth="1"/>
    <col min="5" max="5" width="11.28515625" style="383" customWidth="1"/>
    <col min="6" max="6" width="9.28515625" style="383" customWidth="1"/>
    <col min="7" max="255" width="9.140625" style="383" customWidth="1"/>
    <col min="256" max="16384" width="4.7109375" style="383"/>
  </cols>
  <sheetData>
    <row r="1" spans="1:6" x14ac:dyDescent="0.2">
      <c r="E1" s="1553" t="s">
        <v>604</v>
      </c>
      <c r="F1" s="1553"/>
    </row>
    <row r="2" spans="1:6" ht="66" customHeight="1" x14ac:dyDescent="0.2">
      <c r="A2" s="1554" t="s">
        <v>1730</v>
      </c>
      <c r="B2" s="1554"/>
      <c r="C2" s="1554"/>
      <c r="D2" s="1554"/>
      <c r="E2" s="1554"/>
      <c r="F2" s="1554"/>
    </row>
    <row r="3" spans="1:6" ht="12.75" customHeight="1" x14ac:dyDescent="0.25">
      <c r="A3" s="385"/>
      <c r="B3" s="385"/>
      <c r="C3" s="385"/>
      <c r="D3" s="385"/>
      <c r="E3" s="385"/>
      <c r="F3" s="385"/>
    </row>
    <row r="4" spans="1:6" x14ac:dyDescent="0.2">
      <c r="A4" s="1541" t="s">
        <v>635</v>
      </c>
      <c r="B4" s="1541"/>
      <c r="C4" s="1541"/>
      <c r="D4" s="1541"/>
      <c r="E4" s="1541"/>
      <c r="F4" s="1541"/>
    </row>
    <row r="5" spans="1:6" ht="13.5" thickBot="1" x14ac:dyDescent="0.25">
      <c r="A5" s="387"/>
      <c r="B5" s="387"/>
      <c r="C5" s="387"/>
      <c r="D5" s="387"/>
      <c r="E5" s="387"/>
      <c r="F5" s="387"/>
    </row>
    <row r="6" spans="1:6" ht="13.5" thickBot="1" x14ac:dyDescent="0.25">
      <c r="A6" s="446" t="s">
        <v>626</v>
      </c>
      <c r="B6" s="404" t="s">
        <v>627</v>
      </c>
      <c r="C6" s="447" t="s">
        <v>628</v>
      </c>
      <c r="D6" s="404" t="s">
        <v>629</v>
      </c>
      <c r="E6" s="1555" t="s">
        <v>667</v>
      </c>
      <c r="F6" s="1556"/>
    </row>
    <row r="7" spans="1:6" x14ac:dyDescent="0.2">
      <c r="A7" s="433">
        <v>1</v>
      </c>
      <c r="B7" s="448">
        <v>13013</v>
      </c>
      <c r="C7" s="449" t="s">
        <v>668</v>
      </c>
      <c r="D7" s="414">
        <v>3189847.35</v>
      </c>
      <c r="E7" s="1557"/>
      <c r="F7" s="1558"/>
    </row>
    <row r="8" spans="1:6" x14ac:dyDescent="0.2">
      <c r="A8" s="433">
        <v>2</v>
      </c>
      <c r="B8" s="448">
        <v>13013</v>
      </c>
      <c r="C8" s="449" t="s">
        <v>669</v>
      </c>
      <c r="D8" s="414">
        <v>18492353.5</v>
      </c>
      <c r="E8" s="1557"/>
      <c r="F8" s="1558"/>
    </row>
    <row r="9" spans="1:6" x14ac:dyDescent="0.2">
      <c r="A9" s="433">
        <v>3</v>
      </c>
      <c r="B9" s="448">
        <v>13014</v>
      </c>
      <c r="C9" s="449" t="s">
        <v>670</v>
      </c>
      <c r="D9" s="414">
        <v>1616514.96</v>
      </c>
      <c r="E9" s="1557"/>
      <c r="F9" s="1558"/>
    </row>
    <row r="10" spans="1:6" ht="13.5" thickBot="1" x14ac:dyDescent="0.25">
      <c r="A10" s="433">
        <v>4</v>
      </c>
      <c r="B10" s="448">
        <v>13014</v>
      </c>
      <c r="C10" s="449" t="s">
        <v>671</v>
      </c>
      <c r="D10" s="414">
        <v>9160251.3900000006</v>
      </c>
      <c r="E10" s="1557"/>
      <c r="F10" s="1558"/>
    </row>
    <row r="11" spans="1:6" ht="13.5" thickBot="1" x14ac:dyDescent="0.25">
      <c r="A11" s="426">
        <v>313</v>
      </c>
      <c r="B11" s="1545" t="s">
        <v>638</v>
      </c>
      <c r="C11" s="1546"/>
      <c r="D11" s="398">
        <f>SUM(D7:D10)</f>
        <v>32458967.200000003</v>
      </c>
      <c r="E11" s="1559"/>
      <c r="F11" s="1560"/>
    </row>
    <row r="12" spans="1:6" x14ac:dyDescent="0.2">
      <c r="A12" s="444"/>
      <c r="B12" s="445"/>
      <c r="C12" s="445"/>
      <c r="D12" s="417"/>
      <c r="E12" s="417"/>
      <c r="F12" s="417"/>
    </row>
    <row r="13" spans="1:6" x14ac:dyDescent="0.2">
      <c r="A13" s="1541" t="s">
        <v>672</v>
      </c>
      <c r="B13" s="1541"/>
      <c r="C13" s="1541"/>
      <c r="D13" s="1541"/>
      <c r="E13" s="1541"/>
      <c r="F13" s="1541"/>
    </row>
    <row r="14" spans="1:6" ht="13.5" thickBot="1" x14ac:dyDescent="0.25">
      <c r="A14" s="387"/>
      <c r="B14" s="387"/>
      <c r="C14" s="387"/>
      <c r="D14" s="387"/>
      <c r="E14" s="387"/>
      <c r="F14" s="387"/>
    </row>
    <row r="15" spans="1:6" ht="13.5" thickBot="1" x14ac:dyDescent="0.25">
      <c r="A15" s="426" t="s">
        <v>626</v>
      </c>
      <c r="B15" s="391" t="s">
        <v>627</v>
      </c>
      <c r="C15" s="427" t="s">
        <v>628</v>
      </c>
      <c r="D15" s="391" t="s">
        <v>629</v>
      </c>
      <c r="E15" s="1555" t="s">
        <v>667</v>
      </c>
      <c r="F15" s="1556"/>
    </row>
    <row r="16" spans="1:6" x14ac:dyDescent="0.2">
      <c r="A16" s="450">
        <v>1</v>
      </c>
      <c r="B16" s="451">
        <v>15011</v>
      </c>
      <c r="C16" s="452" t="s">
        <v>673</v>
      </c>
      <c r="D16" s="408">
        <v>2518332.9300000002</v>
      </c>
      <c r="E16" s="1557"/>
      <c r="F16" s="1558"/>
    </row>
    <row r="17" spans="1:6" x14ac:dyDescent="0.2">
      <c r="A17" s="812">
        <v>2</v>
      </c>
      <c r="B17" s="813">
        <v>15972</v>
      </c>
      <c r="C17" s="818" t="s">
        <v>1731</v>
      </c>
      <c r="D17" s="819">
        <v>14034926.5</v>
      </c>
      <c r="E17" s="1557"/>
      <c r="F17" s="1558"/>
    </row>
    <row r="18" spans="1:6" ht="13.5" thickBot="1" x14ac:dyDescent="0.25">
      <c r="A18" s="812">
        <v>3</v>
      </c>
      <c r="B18" s="817">
        <v>15974</v>
      </c>
      <c r="C18" s="818" t="s">
        <v>674</v>
      </c>
      <c r="D18" s="819">
        <v>82999918.620000005</v>
      </c>
      <c r="E18" s="1557"/>
      <c r="F18" s="1558"/>
    </row>
    <row r="19" spans="1:6" ht="13.5" thickBot="1" x14ac:dyDescent="0.25">
      <c r="A19" s="426">
        <v>315</v>
      </c>
      <c r="B19" s="1545" t="s">
        <v>675</v>
      </c>
      <c r="C19" s="1546"/>
      <c r="D19" s="398">
        <f>SUM(D16:D18)</f>
        <v>99553178.050000012</v>
      </c>
      <c r="E19" s="1559"/>
      <c r="F19" s="1560"/>
    </row>
    <row r="20" spans="1:6" x14ac:dyDescent="0.2">
      <c r="A20" s="444"/>
      <c r="B20" s="445"/>
      <c r="C20" s="445"/>
      <c r="D20" s="417"/>
      <c r="E20" s="417"/>
      <c r="F20" s="417"/>
    </row>
    <row r="21" spans="1:6" x14ac:dyDescent="0.2">
      <c r="A21" s="1541" t="s">
        <v>676</v>
      </c>
      <c r="B21" s="1541"/>
      <c r="C21" s="1541"/>
      <c r="D21" s="1541"/>
      <c r="E21" s="1541"/>
      <c r="F21" s="1541"/>
    </row>
    <row r="22" spans="1:6" ht="13.5" thickBot="1" x14ac:dyDescent="0.25">
      <c r="A22" s="387"/>
      <c r="B22" s="387"/>
      <c r="C22" s="387"/>
      <c r="D22" s="387"/>
      <c r="E22" s="387"/>
      <c r="F22" s="387"/>
    </row>
    <row r="23" spans="1:6" ht="13.5" thickBot="1" x14ac:dyDescent="0.25">
      <c r="A23" s="446" t="s">
        <v>626</v>
      </c>
      <c r="B23" s="404" t="s">
        <v>627</v>
      </c>
      <c r="C23" s="447" t="s">
        <v>628</v>
      </c>
      <c r="D23" s="404" t="s">
        <v>629</v>
      </c>
      <c r="E23" s="1555" t="s">
        <v>667</v>
      </c>
      <c r="F23" s="1556"/>
    </row>
    <row r="24" spans="1:6" x14ac:dyDescent="0.2">
      <c r="A24" s="450">
        <v>1</v>
      </c>
      <c r="B24" s="451">
        <v>17015</v>
      </c>
      <c r="C24" s="435" t="s">
        <v>825</v>
      </c>
      <c r="D24" s="408">
        <v>190692.03</v>
      </c>
      <c r="E24" s="1557"/>
      <c r="F24" s="1558"/>
    </row>
    <row r="25" spans="1:6" x14ac:dyDescent="0.2">
      <c r="A25" s="450">
        <v>2</v>
      </c>
      <c r="B25" s="451">
        <v>17016</v>
      </c>
      <c r="C25" s="435" t="s">
        <v>826</v>
      </c>
      <c r="D25" s="408">
        <v>5431378.0999999996</v>
      </c>
      <c r="E25" s="1557"/>
      <c r="F25" s="1558"/>
    </row>
    <row r="26" spans="1:6" x14ac:dyDescent="0.2">
      <c r="A26" s="450">
        <v>3</v>
      </c>
      <c r="B26" s="451">
        <v>17017</v>
      </c>
      <c r="C26" s="435" t="s">
        <v>677</v>
      </c>
      <c r="D26" s="408">
        <v>228101.29</v>
      </c>
      <c r="E26" s="1557"/>
      <c r="F26" s="1558"/>
    </row>
    <row r="27" spans="1:6" x14ac:dyDescent="0.2">
      <c r="A27" s="450">
        <v>4</v>
      </c>
      <c r="B27" s="451">
        <v>17018</v>
      </c>
      <c r="C27" s="435" t="s">
        <v>678</v>
      </c>
      <c r="D27" s="408">
        <v>1292573.8899999999</v>
      </c>
      <c r="E27" s="1557"/>
      <c r="F27" s="1558"/>
    </row>
    <row r="28" spans="1:6" x14ac:dyDescent="0.2">
      <c r="A28" s="450">
        <v>5</v>
      </c>
      <c r="B28" s="451">
        <v>17051</v>
      </c>
      <c r="C28" s="435" t="s">
        <v>679</v>
      </c>
      <c r="D28" s="408">
        <v>651659.30000000005</v>
      </c>
      <c r="E28" s="1557"/>
      <c r="F28" s="1558"/>
    </row>
    <row r="29" spans="1:6" x14ac:dyDescent="0.2">
      <c r="A29" s="450">
        <v>6</v>
      </c>
      <c r="B29" s="451">
        <v>17059</v>
      </c>
      <c r="C29" s="435" t="s">
        <v>1733</v>
      </c>
      <c r="D29" s="408">
        <v>7231291</v>
      </c>
      <c r="E29" s="1557"/>
      <c r="F29" s="1558"/>
    </row>
    <row r="30" spans="1:6" x14ac:dyDescent="0.2">
      <c r="A30" s="812">
        <v>6</v>
      </c>
      <c r="B30" s="813">
        <v>17968</v>
      </c>
      <c r="C30" s="816" t="s">
        <v>741</v>
      </c>
      <c r="D30" s="814">
        <v>20678521.43</v>
      </c>
      <c r="E30" s="1557"/>
      <c r="F30" s="1558"/>
    </row>
    <row r="31" spans="1:6" x14ac:dyDescent="0.2">
      <c r="A31" s="812">
        <v>7</v>
      </c>
      <c r="B31" s="813">
        <v>17969</v>
      </c>
      <c r="C31" s="816" t="s">
        <v>742</v>
      </c>
      <c r="D31" s="814">
        <v>356250550.38</v>
      </c>
      <c r="E31" s="1557"/>
      <c r="F31" s="1558"/>
    </row>
    <row r="32" spans="1:6" ht="13.5" thickBot="1" x14ac:dyDescent="0.25">
      <c r="A32" s="812">
        <v>8</v>
      </c>
      <c r="B32" s="813">
        <v>17988</v>
      </c>
      <c r="C32" s="816" t="s">
        <v>743</v>
      </c>
      <c r="D32" s="814">
        <v>1306145.79</v>
      </c>
      <c r="E32" s="1557"/>
      <c r="F32" s="1558"/>
    </row>
    <row r="33" spans="1:6" ht="13.5" thickBot="1" x14ac:dyDescent="0.25">
      <c r="A33" s="426">
        <v>317</v>
      </c>
      <c r="B33" s="1545" t="s">
        <v>680</v>
      </c>
      <c r="C33" s="1546"/>
      <c r="D33" s="398">
        <f>SUM(D24:D32)</f>
        <v>393260913.21000004</v>
      </c>
      <c r="E33" s="1559"/>
      <c r="F33" s="1560"/>
    </row>
    <row r="34" spans="1:6" x14ac:dyDescent="0.2">
      <c r="A34" s="444"/>
      <c r="B34" s="445"/>
      <c r="C34" s="445"/>
      <c r="D34" s="417"/>
      <c r="E34" s="417"/>
      <c r="F34" s="417"/>
    </row>
    <row r="35" spans="1:6" x14ac:dyDescent="0.2">
      <c r="A35" s="1541" t="s">
        <v>1734</v>
      </c>
      <c r="B35" s="1541"/>
      <c r="C35" s="1541"/>
      <c r="D35" s="1541"/>
      <c r="E35" s="1541"/>
      <c r="F35" s="1541"/>
    </row>
    <row r="36" spans="1:6" ht="13.5" thickBot="1" x14ac:dyDescent="0.25">
      <c r="A36" s="387"/>
      <c r="B36" s="387"/>
      <c r="C36" s="387"/>
      <c r="D36" s="387"/>
      <c r="E36" s="387"/>
      <c r="F36" s="387"/>
    </row>
    <row r="37" spans="1:6" ht="13.5" thickBot="1" x14ac:dyDescent="0.25">
      <c r="A37" s="426" t="s">
        <v>626</v>
      </c>
      <c r="B37" s="391" t="s">
        <v>627</v>
      </c>
      <c r="C37" s="427" t="s">
        <v>628</v>
      </c>
      <c r="D37" s="391" t="s">
        <v>629</v>
      </c>
      <c r="E37" s="1555" t="s">
        <v>667</v>
      </c>
      <c r="F37" s="1556"/>
    </row>
    <row r="38" spans="1:6" ht="12" customHeight="1" x14ac:dyDescent="0.2">
      <c r="A38" s="450">
        <v>1</v>
      </c>
      <c r="B38" s="451">
        <v>29030</v>
      </c>
      <c r="C38" s="452" t="s">
        <v>1736</v>
      </c>
      <c r="D38" s="408">
        <v>34383</v>
      </c>
      <c r="E38" s="1557"/>
      <c r="F38" s="1558"/>
    </row>
    <row r="39" spans="1:6" ht="12.75" customHeight="1" thickBot="1" x14ac:dyDescent="0.25">
      <c r="A39" s="1100">
        <v>2</v>
      </c>
      <c r="B39" s="1101">
        <v>29501</v>
      </c>
      <c r="C39" s="1102" t="s">
        <v>1738</v>
      </c>
      <c r="D39" s="1103">
        <v>2951911</v>
      </c>
      <c r="E39" s="1557"/>
      <c r="F39" s="1558"/>
    </row>
    <row r="40" spans="1:6" ht="13.5" customHeight="1" thickBot="1" x14ac:dyDescent="0.25">
      <c r="A40" s="426">
        <v>329</v>
      </c>
      <c r="B40" s="1545" t="s">
        <v>1735</v>
      </c>
      <c r="C40" s="1546"/>
      <c r="D40" s="398">
        <f>SUM(D38:D39)</f>
        <v>2986294</v>
      </c>
      <c r="E40" s="1559"/>
      <c r="F40" s="1560"/>
    </row>
    <row r="41" spans="1:6" x14ac:dyDescent="0.2">
      <c r="A41" s="444"/>
      <c r="B41" s="445"/>
      <c r="C41" s="445"/>
      <c r="D41" s="417"/>
      <c r="E41" s="417"/>
      <c r="F41" s="417"/>
    </row>
    <row r="42" spans="1:6" x14ac:dyDescent="0.2">
      <c r="A42" s="1561" t="s">
        <v>642</v>
      </c>
      <c r="B42" s="1561"/>
      <c r="C42" s="1561"/>
      <c r="D42" s="1561"/>
      <c r="E42" s="1561"/>
      <c r="F42" s="1561"/>
    </row>
    <row r="43" spans="1:6" ht="13.5" thickBot="1" x14ac:dyDescent="0.25">
      <c r="A43" s="421"/>
      <c r="B43" s="421"/>
      <c r="C43" s="421"/>
      <c r="D43" s="421"/>
      <c r="E43" s="421"/>
      <c r="F43" s="421"/>
    </row>
    <row r="44" spans="1:6" ht="13.5" customHeight="1" thickBot="1" x14ac:dyDescent="0.25">
      <c r="A44" s="426" t="s">
        <v>626</v>
      </c>
      <c r="B44" s="391" t="s">
        <v>627</v>
      </c>
      <c r="C44" s="427" t="s">
        <v>628</v>
      </c>
      <c r="D44" s="391" t="s">
        <v>629</v>
      </c>
      <c r="E44" s="1555" t="s">
        <v>667</v>
      </c>
      <c r="F44" s="1556"/>
    </row>
    <row r="45" spans="1:6" ht="13.5" customHeight="1" x14ac:dyDescent="0.2">
      <c r="A45" s="450">
        <v>1</v>
      </c>
      <c r="B45" s="451">
        <v>33062</v>
      </c>
      <c r="C45" s="435" t="s">
        <v>1732</v>
      </c>
      <c r="D45" s="408">
        <v>8696010</v>
      </c>
      <c r="E45" s="1557"/>
      <c r="F45" s="1558"/>
    </row>
    <row r="46" spans="1:6" x14ac:dyDescent="0.2">
      <c r="A46" s="450">
        <v>2</v>
      </c>
      <c r="B46" s="451">
        <v>33063</v>
      </c>
      <c r="C46" s="435" t="s">
        <v>681</v>
      </c>
      <c r="D46" s="408">
        <v>9893562.2300000004</v>
      </c>
      <c r="E46" s="1557"/>
      <c r="F46" s="1558"/>
    </row>
    <row r="47" spans="1:6" x14ac:dyDescent="0.2">
      <c r="A47" s="450">
        <v>3</v>
      </c>
      <c r="B47" s="451">
        <v>33063</v>
      </c>
      <c r="C47" s="435" t="s">
        <v>682</v>
      </c>
      <c r="D47" s="408">
        <v>70244703.489999995</v>
      </c>
      <c r="E47" s="1557"/>
      <c r="F47" s="1558"/>
    </row>
    <row r="48" spans="1:6" x14ac:dyDescent="0.2">
      <c r="A48" s="1104">
        <v>4</v>
      </c>
      <c r="B48" s="917">
        <v>33981</v>
      </c>
      <c r="C48" s="918" t="s">
        <v>1740</v>
      </c>
      <c r="D48" s="919">
        <v>483990</v>
      </c>
      <c r="E48" s="1557"/>
      <c r="F48" s="1558"/>
    </row>
    <row r="49" spans="1:6" x14ac:dyDescent="0.2">
      <c r="A49" s="1104">
        <v>5</v>
      </c>
      <c r="B49" s="917">
        <v>33982</v>
      </c>
      <c r="C49" s="918" t="s">
        <v>1739</v>
      </c>
      <c r="D49" s="919">
        <v>1738177.7</v>
      </c>
      <c r="E49" s="1557"/>
      <c r="F49" s="1558"/>
    </row>
    <row r="50" spans="1:6" ht="13.5" thickBot="1" x14ac:dyDescent="0.25">
      <c r="A50" s="1100">
        <v>6</v>
      </c>
      <c r="B50" s="1105">
        <v>33982</v>
      </c>
      <c r="C50" s="1106" t="s">
        <v>1741</v>
      </c>
      <c r="D50" s="1103">
        <v>14774510.449999999</v>
      </c>
      <c r="E50" s="1557"/>
      <c r="F50" s="1558"/>
    </row>
    <row r="51" spans="1:6" ht="13.5" thickBot="1" x14ac:dyDescent="0.25">
      <c r="A51" s="426">
        <v>333</v>
      </c>
      <c r="B51" s="1545" t="s">
        <v>648</v>
      </c>
      <c r="C51" s="1546"/>
      <c r="D51" s="398">
        <f>SUM(D45:D50)</f>
        <v>105830953.87</v>
      </c>
      <c r="E51" s="1559"/>
      <c r="F51" s="1560"/>
    </row>
    <row r="52" spans="1:6" x14ac:dyDescent="0.2">
      <c r="A52" s="444"/>
      <c r="B52" s="445"/>
      <c r="C52" s="445"/>
      <c r="D52" s="417"/>
      <c r="E52" s="453"/>
      <c r="F52" s="453"/>
    </row>
    <row r="53" spans="1:6" x14ac:dyDescent="0.2">
      <c r="A53" s="444"/>
      <c r="B53" s="445"/>
      <c r="C53" s="445"/>
      <c r="D53" s="417"/>
      <c r="E53" s="453"/>
      <c r="F53" s="453"/>
    </row>
    <row r="54" spans="1:6" x14ac:dyDescent="0.2">
      <c r="A54" s="444"/>
      <c r="B54" s="445"/>
      <c r="C54" s="445"/>
      <c r="D54" s="417"/>
      <c r="E54" s="453"/>
      <c r="F54" s="453"/>
    </row>
    <row r="55" spans="1:6" x14ac:dyDescent="0.2">
      <c r="A55" s="444"/>
      <c r="B55" s="445"/>
      <c r="C55" s="445"/>
      <c r="D55" s="417"/>
      <c r="E55" s="453"/>
      <c r="F55" s="453"/>
    </row>
    <row r="56" spans="1:6" x14ac:dyDescent="0.2">
      <c r="A56" s="455"/>
      <c r="B56" s="455"/>
      <c r="C56" s="455"/>
      <c r="D56" s="455"/>
      <c r="E56" s="1553" t="s">
        <v>1756</v>
      </c>
      <c r="F56" s="1553"/>
    </row>
    <row r="57" spans="1:6" ht="66" customHeight="1" x14ac:dyDescent="0.2">
      <c r="A57" s="1554" t="s">
        <v>1730</v>
      </c>
      <c r="B57" s="1554"/>
      <c r="C57" s="1554"/>
      <c r="D57" s="1554"/>
      <c r="E57" s="1554"/>
      <c r="F57" s="1554"/>
    </row>
    <row r="58" spans="1:6" x14ac:dyDescent="0.2">
      <c r="A58" s="444"/>
      <c r="B58" s="445"/>
      <c r="C58" s="445"/>
      <c r="D58" s="417"/>
      <c r="E58" s="453"/>
      <c r="F58" s="453"/>
    </row>
    <row r="59" spans="1:6" x14ac:dyDescent="0.2">
      <c r="A59" s="1541" t="s">
        <v>333</v>
      </c>
      <c r="B59" s="1541"/>
      <c r="C59" s="1541"/>
      <c r="D59" s="1541"/>
      <c r="E59" s="1541"/>
      <c r="F59" s="1541"/>
    </row>
    <row r="60" spans="1:6" ht="13.5" thickBot="1" x14ac:dyDescent="0.25">
      <c r="A60" s="387"/>
      <c r="B60" s="387"/>
      <c r="C60" s="387"/>
      <c r="D60" s="387"/>
      <c r="E60" s="387"/>
      <c r="F60" s="387"/>
    </row>
    <row r="61" spans="1:6" ht="13.5" thickBot="1" x14ac:dyDescent="0.25">
      <c r="A61" s="426" t="s">
        <v>626</v>
      </c>
      <c r="B61" s="391" t="s">
        <v>627</v>
      </c>
      <c r="C61" s="427" t="s">
        <v>628</v>
      </c>
      <c r="D61" s="391" t="s">
        <v>629</v>
      </c>
      <c r="E61" s="1547" t="s">
        <v>667</v>
      </c>
      <c r="F61" s="1548"/>
    </row>
    <row r="62" spans="1:6" x14ac:dyDescent="0.2">
      <c r="A62" s="456" t="s">
        <v>683</v>
      </c>
      <c r="B62" s="451">
        <v>91252</v>
      </c>
      <c r="C62" s="457" t="s">
        <v>829</v>
      </c>
      <c r="D62" s="436">
        <v>41385498.119999997</v>
      </c>
      <c r="E62" s="1549"/>
      <c r="F62" s="1550"/>
    </row>
    <row r="63" spans="1:6" ht="13.5" thickBot="1" x14ac:dyDescent="0.25">
      <c r="A63" s="820" t="s">
        <v>828</v>
      </c>
      <c r="B63" s="817">
        <v>91628</v>
      </c>
      <c r="C63" s="821" t="s">
        <v>830</v>
      </c>
      <c r="D63" s="1096">
        <v>193450178.11000001</v>
      </c>
      <c r="E63" s="1549"/>
      <c r="F63" s="1550"/>
    </row>
    <row r="64" spans="1:6" ht="13.5" thickBot="1" x14ac:dyDescent="0.25">
      <c r="A64" s="426" t="s">
        <v>332</v>
      </c>
      <c r="B64" s="1545" t="s">
        <v>827</v>
      </c>
      <c r="C64" s="1546"/>
      <c r="D64" s="441">
        <f>SUM(D62:D63)</f>
        <v>234835676.23000002</v>
      </c>
      <c r="E64" s="1551"/>
      <c r="F64" s="1552"/>
    </row>
    <row r="65" spans="1:256" x14ac:dyDescent="0.2">
      <c r="A65" s="444"/>
      <c r="B65" s="445"/>
      <c r="C65" s="445"/>
      <c r="D65" s="463"/>
      <c r="E65" s="928"/>
      <c r="F65" s="928"/>
    </row>
    <row r="66" spans="1:256" x14ac:dyDescent="0.2">
      <c r="A66" s="1541" t="s">
        <v>831</v>
      </c>
      <c r="B66" s="1541"/>
      <c r="C66" s="1541"/>
      <c r="D66" s="1541"/>
      <c r="E66" s="1541"/>
      <c r="F66" s="1541"/>
    </row>
    <row r="67" spans="1:256" ht="13.5" thickBot="1" x14ac:dyDescent="0.25">
      <c r="A67" s="387"/>
      <c r="B67" s="387"/>
      <c r="C67" s="387"/>
      <c r="D67" s="387"/>
      <c r="E67" s="387"/>
      <c r="F67" s="387"/>
    </row>
    <row r="68" spans="1:256" ht="13.5" thickBot="1" x14ac:dyDescent="0.25">
      <c r="A68" s="426" t="s">
        <v>626</v>
      </c>
      <c r="B68" s="391" t="s">
        <v>627</v>
      </c>
      <c r="C68" s="427" t="s">
        <v>628</v>
      </c>
      <c r="D68" s="391" t="s">
        <v>629</v>
      </c>
      <c r="E68" s="1547" t="s">
        <v>667</v>
      </c>
      <c r="F68" s="1548"/>
    </row>
    <row r="69" spans="1:256" ht="13.5" thickBot="1" x14ac:dyDescent="0.25">
      <c r="A69" s="1097" t="s">
        <v>683</v>
      </c>
      <c r="B69" s="917">
        <v>90992</v>
      </c>
      <c r="C69" s="1098" t="s">
        <v>1737</v>
      </c>
      <c r="D69" s="1099">
        <v>250000</v>
      </c>
      <c r="E69" s="1549"/>
      <c r="F69" s="1550"/>
    </row>
    <row r="70" spans="1:256" ht="13.5" thickBot="1" x14ac:dyDescent="0.25">
      <c r="A70" s="426" t="s">
        <v>200</v>
      </c>
      <c r="B70" s="1545" t="s">
        <v>832</v>
      </c>
      <c r="C70" s="1546"/>
      <c r="D70" s="441">
        <f>SUM(D69:D69)</f>
        <v>250000</v>
      </c>
      <c r="E70" s="1551"/>
      <c r="F70" s="1552"/>
    </row>
    <row r="71" spans="1:256" x14ac:dyDescent="0.2">
      <c r="A71" s="444"/>
      <c r="B71" s="445"/>
      <c r="C71" s="445"/>
      <c r="D71" s="463"/>
      <c r="E71" s="928"/>
      <c r="F71" s="928"/>
    </row>
    <row r="72" spans="1:256" x14ac:dyDescent="0.2">
      <c r="A72" s="1541" t="s">
        <v>744</v>
      </c>
      <c r="B72" s="1541"/>
      <c r="C72" s="1541"/>
      <c r="D72" s="1541"/>
      <c r="E72" s="1541"/>
      <c r="F72" s="1541"/>
    </row>
    <row r="73" spans="1:256" ht="13.5" thickBot="1" x14ac:dyDescent="0.25">
      <c r="A73" s="387"/>
      <c r="B73" s="387"/>
      <c r="C73" s="387"/>
      <c r="D73" s="387"/>
      <c r="E73" s="387"/>
      <c r="F73" s="387"/>
    </row>
    <row r="74" spans="1:256" ht="13.5" thickBot="1" x14ac:dyDescent="0.25">
      <c r="A74" s="426" t="s">
        <v>626</v>
      </c>
      <c r="B74" s="391" t="s">
        <v>627</v>
      </c>
      <c r="C74" s="427" t="s">
        <v>628</v>
      </c>
      <c r="D74" s="391" t="s">
        <v>629</v>
      </c>
      <c r="E74" s="1547" t="s">
        <v>667</v>
      </c>
      <c r="F74" s="1548"/>
    </row>
    <row r="75" spans="1:256" x14ac:dyDescent="0.2">
      <c r="A75" s="450">
        <v>1</v>
      </c>
      <c r="B75" s="451">
        <v>95113</v>
      </c>
      <c r="C75" s="435" t="s">
        <v>833</v>
      </c>
      <c r="D75" s="408">
        <v>2211259.5099999998</v>
      </c>
      <c r="E75" s="1549"/>
      <c r="F75" s="1550"/>
    </row>
    <row r="76" spans="1:256" ht="13.5" thickBot="1" x14ac:dyDescent="0.25">
      <c r="A76" s="812">
        <v>2</v>
      </c>
      <c r="B76" s="813">
        <v>95823</v>
      </c>
      <c r="C76" s="918" t="s">
        <v>834</v>
      </c>
      <c r="D76" s="814">
        <v>120433345.22</v>
      </c>
      <c r="E76" s="1549"/>
      <c r="F76" s="1550"/>
    </row>
    <row r="77" spans="1:256" ht="13.5" thickBot="1" x14ac:dyDescent="0.25">
      <c r="A77" s="426" t="s">
        <v>706</v>
      </c>
      <c r="B77" s="1545" t="s">
        <v>745</v>
      </c>
      <c r="C77" s="1546"/>
      <c r="D77" s="441">
        <f>SUM(D75:D76)</f>
        <v>122644604.73</v>
      </c>
      <c r="E77" s="1551"/>
      <c r="F77" s="1552"/>
    </row>
    <row r="78" spans="1:256" x14ac:dyDescent="0.2">
      <c r="A78" s="454"/>
      <c r="B78" s="454"/>
      <c r="C78" s="454"/>
      <c r="D78" s="454"/>
      <c r="E78" s="454"/>
      <c r="F78" s="454"/>
    </row>
    <row r="79" spans="1:256" x14ac:dyDescent="0.2">
      <c r="A79" s="1540" t="s">
        <v>746</v>
      </c>
      <c r="B79" s="1540"/>
      <c r="C79" s="1540"/>
      <c r="D79" s="1540"/>
      <c r="E79" s="1540"/>
      <c r="F79" s="1540"/>
      <c r="G79" s="382"/>
      <c r="H79" s="382"/>
      <c r="I79" s="382"/>
      <c r="J79" s="382"/>
      <c r="K79" s="382"/>
      <c r="L79" s="382"/>
      <c r="M79" s="382"/>
      <c r="N79" s="382"/>
      <c r="O79" s="382"/>
      <c r="P79" s="382"/>
      <c r="Q79" s="382"/>
      <c r="R79" s="382"/>
      <c r="S79" s="382"/>
      <c r="T79" s="382"/>
      <c r="U79" s="382"/>
      <c r="V79" s="382"/>
      <c r="W79" s="382"/>
      <c r="X79" s="382"/>
      <c r="Y79" s="382"/>
      <c r="Z79" s="382"/>
      <c r="AA79" s="382"/>
      <c r="AB79" s="382"/>
      <c r="AC79" s="382"/>
      <c r="AD79" s="382"/>
      <c r="AE79" s="382"/>
      <c r="AF79" s="382"/>
      <c r="AG79" s="382"/>
      <c r="AH79" s="382"/>
      <c r="AI79" s="382"/>
      <c r="AJ79" s="382"/>
      <c r="AK79" s="382"/>
      <c r="AL79" s="382"/>
      <c r="AM79" s="382"/>
      <c r="AN79" s="382"/>
      <c r="AO79" s="382"/>
      <c r="AP79" s="382"/>
      <c r="AQ79" s="382"/>
      <c r="AR79" s="382"/>
      <c r="AS79" s="382"/>
      <c r="AT79" s="382"/>
      <c r="AU79" s="382"/>
      <c r="AV79" s="382"/>
      <c r="AW79" s="382"/>
      <c r="AX79" s="382"/>
      <c r="AY79" s="382"/>
      <c r="AZ79" s="382"/>
      <c r="BA79" s="382"/>
      <c r="BB79" s="382"/>
      <c r="BC79" s="382"/>
      <c r="BD79" s="382"/>
      <c r="BE79" s="382"/>
      <c r="BF79" s="382"/>
      <c r="BG79" s="382"/>
      <c r="BH79" s="382"/>
      <c r="BI79" s="382"/>
      <c r="BJ79" s="382"/>
      <c r="BK79" s="382"/>
      <c r="BL79" s="382"/>
      <c r="BM79" s="382"/>
      <c r="BN79" s="382"/>
      <c r="BO79" s="382"/>
      <c r="BP79" s="382"/>
      <c r="BQ79" s="382"/>
      <c r="BR79" s="382"/>
      <c r="BS79" s="382"/>
      <c r="BT79" s="382"/>
      <c r="BU79" s="382"/>
      <c r="BV79" s="382"/>
      <c r="BW79" s="382"/>
      <c r="BX79" s="382"/>
      <c r="BY79" s="382"/>
      <c r="BZ79" s="382"/>
      <c r="CA79" s="382"/>
      <c r="CB79" s="382"/>
      <c r="CC79" s="382"/>
      <c r="CD79" s="382"/>
      <c r="CE79" s="382"/>
      <c r="CF79" s="382"/>
      <c r="CG79" s="382"/>
      <c r="CH79" s="382"/>
      <c r="CI79" s="382"/>
      <c r="CJ79" s="382"/>
      <c r="CK79" s="382"/>
      <c r="CL79" s="382"/>
      <c r="CM79" s="382"/>
      <c r="CN79" s="382"/>
      <c r="CO79" s="382"/>
      <c r="CP79" s="382"/>
      <c r="CQ79" s="382"/>
      <c r="CR79" s="382"/>
      <c r="CS79" s="382"/>
      <c r="CT79" s="382"/>
      <c r="CU79" s="382"/>
      <c r="CV79" s="382"/>
      <c r="CW79" s="382"/>
      <c r="CX79" s="382"/>
      <c r="CY79" s="382"/>
      <c r="CZ79" s="382"/>
      <c r="DA79" s="382"/>
      <c r="DB79" s="382"/>
      <c r="DC79" s="382"/>
      <c r="DD79" s="382"/>
      <c r="DE79" s="382"/>
      <c r="DF79" s="382"/>
      <c r="DG79" s="382"/>
      <c r="DH79" s="382"/>
      <c r="DI79" s="382"/>
      <c r="DJ79" s="382"/>
      <c r="DK79" s="382"/>
      <c r="DL79" s="382"/>
      <c r="DM79" s="382"/>
      <c r="DN79" s="382"/>
      <c r="DO79" s="382"/>
      <c r="DP79" s="382"/>
      <c r="DQ79" s="382"/>
      <c r="DR79" s="382"/>
      <c r="DS79" s="382"/>
      <c r="DT79" s="382"/>
      <c r="DU79" s="382"/>
      <c r="DV79" s="382"/>
      <c r="DW79" s="382"/>
      <c r="DX79" s="382"/>
      <c r="DY79" s="382"/>
      <c r="DZ79" s="382"/>
      <c r="EA79" s="382"/>
      <c r="EB79" s="382"/>
      <c r="EC79" s="382"/>
      <c r="ED79" s="382"/>
      <c r="EE79" s="382"/>
      <c r="EF79" s="382"/>
      <c r="EG79" s="382"/>
      <c r="EH79" s="382"/>
      <c r="EI79" s="382"/>
      <c r="EJ79" s="382"/>
      <c r="EK79" s="382"/>
      <c r="EL79" s="382"/>
      <c r="EM79" s="382"/>
      <c r="EN79" s="382"/>
      <c r="EO79" s="382"/>
      <c r="EP79" s="382"/>
      <c r="EQ79" s="382"/>
      <c r="ER79" s="382"/>
      <c r="ES79" s="382"/>
      <c r="ET79" s="382"/>
      <c r="EU79" s="382"/>
      <c r="EV79" s="382"/>
      <c r="EW79" s="382"/>
      <c r="EX79" s="382"/>
      <c r="EY79" s="382"/>
      <c r="EZ79" s="382"/>
      <c r="FA79" s="382"/>
      <c r="FB79" s="382"/>
      <c r="FC79" s="382"/>
      <c r="FD79" s="382"/>
      <c r="FE79" s="382"/>
      <c r="FF79" s="382"/>
      <c r="FG79" s="382"/>
      <c r="FH79" s="382"/>
      <c r="FI79" s="382"/>
      <c r="FJ79" s="382"/>
      <c r="FK79" s="382"/>
      <c r="FL79" s="382"/>
      <c r="FM79" s="382"/>
      <c r="FN79" s="382"/>
      <c r="FO79" s="382"/>
      <c r="FP79" s="382"/>
      <c r="FQ79" s="382"/>
      <c r="FR79" s="382"/>
      <c r="FS79" s="382"/>
      <c r="FT79" s="382"/>
      <c r="FU79" s="382"/>
      <c r="FV79" s="382"/>
      <c r="FW79" s="382"/>
      <c r="FX79" s="382"/>
      <c r="FY79" s="382"/>
      <c r="FZ79" s="382"/>
      <c r="GA79" s="382"/>
      <c r="GB79" s="382"/>
      <c r="GC79" s="382"/>
      <c r="GD79" s="382"/>
      <c r="GE79" s="382"/>
      <c r="GF79" s="382"/>
      <c r="GG79" s="382"/>
      <c r="GH79" s="382"/>
      <c r="GI79" s="382"/>
      <c r="GJ79" s="382"/>
      <c r="GK79" s="382"/>
      <c r="GL79" s="382"/>
      <c r="GM79" s="382"/>
      <c r="GN79" s="382"/>
      <c r="GO79" s="382"/>
      <c r="GP79" s="382"/>
      <c r="GQ79" s="382"/>
      <c r="GR79" s="382"/>
      <c r="GS79" s="382"/>
      <c r="GT79" s="382"/>
      <c r="GU79" s="382"/>
      <c r="GV79" s="382"/>
      <c r="GW79" s="382"/>
      <c r="GX79" s="382"/>
      <c r="GY79" s="382"/>
      <c r="GZ79" s="382"/>
      <c r="HA79" s="382"/>
      <c r="HB79" s="382"/>
      <c r="HC79" s="382"/>
      <c r="HD79" s="382"/>
      <c r="HE79" s="382"/>
      <c r="HF79" s="382"/>
      <c r="HG79" s="382"/>
      <c r="HH79" s="382"/>
      <c r="HI79" s="382"/>
      <c r="HJ79" s="382"/>
      <c r="HK79" s="382"/>
      <c r="HL79" s="382"/>
      <c r="HM79" s="382"/>
      <c r="HN79" s="382"/>
      <c r="HO79" s="382"/>
      <c r="HP79" s="382"/>
      <c r="HQ79" s="382"/>
      <c r="HR79" s="382"/>
      <c r="HS79" s="382"/>
      <c r="HT79" s="382"/>
      <c r="HU79" s="382"/>
      <c r="HV79" s="382"/>
      <c r="HW79" s="382"/>
      <c r="HX79" s="382"/>
      <c r="HY79" s="382"/>
      <c r="HZ79" s="382"/>
      <c r="IA79" s="382"/>
      <c r="IB79" s="382"/>
      <c r="IC79" s="382"/>
      <c r="ID79" s="382"/>
      <c r="IE79" s="382"/>
      <c r="IF79" s="382"/>
      <c r="IG79" s="382"/>
      <c r="IH79" s="382"/>
      <c r="II79" s="382"/>
      <c r="IJ79" s="382"/>
      <c r="IK79" s="382"/>
      <c r="IL79" s="382"/>
      <c r="IM79" s="382"/>
      <c r="IN79" s="382"/>
      <c r="IO79" s="382"/>
      <c r="IP79" s="382"/>
      <c r="IQ79" s="382"/>
      <c r="IR79" s="382"/>
      <c r="IS79" s="382"/>
      <c r="IT79" s="382"/>
      <c r="IU79" s="382"/>
      <c r="IV79" s="382"/>
    </row>
    <row r="80" spans="1:256" ht="13.5" thickBot="1" x14ac:dyDescent="0.25">
      <c r="A80" s="386"/>
      <c r="B80" s="386"/>
      <c r="C80" s="386"/>
      <c r="D80" s="387"/>
      <c r="E80" s="386"/>
      <c r="F80" s="386"/>
      <c r="G80" s="382"/>
      <c r="H80" s="382"/>
      <c r="I80" s="382"/>
      <c r="J80" s="382"/>
      <c r="K80" s="382"/>
      <c r="L80" s="382"/>
      <c r="M80" s="382"/>
      <c r="N80" s="382"/>
      <c r="O80" s="382"/>
      <c r="P80" s="382"/>
      <c r="Q80" s="382"/>
      <c r="R80" s="382"/>
      <c r="S80" s="382"/>
      <c r="T80" s="382"/>
      <c r="U80" s="382"/>
      <c r="V80" s="382"/>
      <c r="W80" s="382"/>
      <c r="X80" s="382"/>
      <c r="Y80" s="382"/>
      <c r="Z80" s="382"/>
      <c r="AA80" s="382"/>
      <c r="AB80" s="382"/>
      <c r="AC80" s="382"/>
      <c r="AD80" s="382"/>
      <c r="AE80" s="382"/>
      <c r="AF80" s="382"/>
      <c r="AG80" s="382"/>
      <c r="AH80" s="382"/>
      <c r="AI80" s="382"/>
      <c r="AJ80" s="382"/>
      <c r="AK80" s="382"/>
      <c r="AL80" s="382"/>
      <c r="AM80" s="382"/>
      <c r="AN80" s="382"/>
      <c r="AO80" s="382"/>
      <c r="AP80" s="382"/>
      <c r="AQ80" s="382"/>
      <c r="AR80" s="382"/>
      <c r="AS80" s="382"/>
      <c r="AT80" s="382"/>
      <c r="AU80" s="382"/>
      <c r="AV80" s="382"/>
      <c r="AW80" s="382"/>
      <c r="AX80" s="382"/>
      <c r="AY80" s="382"/>
      <c r="AZ80" s="382"/>
      <c r="BA80" s="382"/>
      <c r="BB80" s="382"/>
      <c r="BC80" s="382"/>
      <c r="BD80" s="382"/>
      <c r="BE80" s="382"/>
      <c r="BF80" s="382"/>
      <c r="BG80" s="382"/>
      <c r="BH80" s="382"/>
      <c r="BI80" s="382"/>
      <c r="BJ80" s="382"/>
      <c r="BK80" s="382"/>
      <c r="BL80" s="382"/>
      <c r="BM80" s="382"/>
      <c r="BN80" s="382"/>
      <c r="BO80" s="382"/>
      <c r="BP80" s="382"/>
      <c r="BQ80" s="382"/>
      <c r="BR80" s="382"/>
      <c r="BS80" s="382"/>
      <c r="BT80" s="382"/>
      <c r="BU80" s="382"/>
      <c r="BV80" s="382"/>
      <c r="BW80" s="382"/>
      <c r="BX80" s="382"/>
      <c r="BY80" s="382"/>
      <c r="BZ80" s="382"/>
      <c r="CA80" s="382"/>
      <c r="CB80" s="382"/>
      <c r="CC80" s="382"/>
      <c r="CD80" s="382"/>
      <c r="CE80" s="382"/>
      <c r="CF80" s="382"/>
      <c r="CG80" s="382"/>
      <c r="CH80" s="382"/>
      <c r="CI80" s="382"/>
      <c r="CJ80" s="382"/>
      <c r="CK80" s="382"/>
      <c r="CL80" s="382"/>
      <c r="CM80" s="382"/>
      <c r="CN80" s="382"/>
      <c r="CO80" s="382"/>
      <c r="CP80" s="382"/>
      <c r="CQ80" s="382"/>
      <c r="CR80" s="382"/>
      <c r="CS80" s="382"/>
      <c r="CT80" s="382"/>
      <c r="CU80" s="382"/>
      <c r="CV80" s="382"/>
      <c r="CW80" s="382"/>
      <c r="CX80" s="382"/>
      <c r="CY80" s="382"/>
      <c r="CZ80" s="382"/>
      <c r="DA80" s="382"/>
      <c r="DB80" s="382"/>
      <c r="DC80" s="382"/>
      <c r="DD80" s="382"/>
      <c r="DE80" s="382"/>
      <c r="DF80" s="382"/>
      <c r="DG80" s="382"/>
      <c r="DH80" s="382"/>
      <c r="DI80" s="382"/>
      <c r="DJ80" s="382"/>
      <c r="DK80" s="382"/>
      <c r="DL80" s="382"/>
      <c r="DM80" s="382"/>
      <c r="DN80" s="382"/>
      <c r="DO80" s="382"/>
      <c r="DP80" s="382"/>
      <c r="DQ80" s="382"/>
      <c r="DR80" s="382"/>
      <c r="DS80" s="382"/>
      <c r="DT80" s="382"/>
      <c r="DU80" s="382"/>
      <c r="DV80" s="382"/>
      <c r="DW80" s="382"/>
      <c r="DX80" s="382"/>
      <c r="DY80" s="382"/>
      <c r="DZ80" s="382"/>
      <c r="EA80" s="382"/>
      <c r="EB80" s="382"/>
      <c r="EC80" s="382"/>
      <c r="ED80" s="382"/>
      <c r="EE80" s="382"/>
      <c r="EF80" s="382"/>
      <c r="EG80" s="382"/>
      <c r="EH80" s="382"/>
      <c r="EI80" s="382"/>
      <c r="EJ80" s="382"/>
      <c r="EK80" s="382"/>
      <c r="EL80" s="382"/>
      <c r="EM80" s="382"/>
      <c r="EN80" s="382"/>
      <c r="EO80" s="382"/>
      <c r="EP80" s="382"/>
      <c r="EQ80" s="382"/>
      <c r="ER80" s="382"/>
      <c r="ES80" s="382"/>
      <c r="ET80" s="382"/>
      <c r="EU80" s="382"/>
      <c r="EV80" s="382"/>
      <c r="EW80" s="382"/>
      <c r="EX80" s="382"/>
      <c r="EY80" s="382"/>
      <c r="EZ80" s="382"/>
      <c r="FA80" s="382"/>
      <c r="FB80" s="382"/>
      <c r="FC80" s="382"/>
      <c r="FD80" s="382"/>
      <c r="FE80" s="382"/>
      <c r="FF80" s="382"/>
      <c r="FG80" s="382"/>
      <c r="FH80" s="382"/>
      <c r="FI80" s="382"/>
      <c r="FJ80" s="382"/>
      <c r="FK80" s="382"/>
      <c r="FL80" s="382"/>
      <c r="FM80" s="382"/>
      <c r="FN80" s="382"/>
      <c r="FO80" s="382"/>
      <c r="FP80" s="382"/>
      <c r="FQ80" s="382"/>
      <c r="FR80" s="382"/>
      <c r="FS80" s="382"/>
      <c r="FT80" s="382"/>
      <c r="FU80" s="382"/>
      <c r="FV80" s="382"/>
      <c r="FW80" s="382"/>
      <c r="FX80" s="382"/>
      <c r="FY80" s="382"/>
      <c r="FZ80" s="382"/>
      <c r="GA80" s="382"/>
      <c r="GB80" s="382"/>
      <c r="GC80" s="382"/>
      <c r="GD80" s="382"/>
      <c r="GE80" s="382"/>
      <c r="GF80" s="382"/>
      <c r="GG80" s="382"/>
      <c r="GH80" s="382"/>
      <c r="GI80" s="382"/>
      <c r="GJ80" s="382"/>
      <c r="GK80" s="382"/>
      <c r="GL80" s="382"/>
      <c r="GM80" s="382"/>
      <c r="GN80" s="382"/>
      <c r="GO80" s="382"/>
      <c r="GP80" s="382"/>
      <c r="GQ80" s="382"/>
      <c r="GR80" s="382"/>
      <c r="GS80" s="382"/>
      <c r="GT80" s="382"/>
      <c r="GU80" s="382"/>
      <c r="GV80" s="382"/>
      <c r="GW80" s="382"/>
      <c r="GX80" s="382"/>
      <c r="GY80" s="382"/>
      <c r="GZ80" s="382"/>
      <c r="HA80" s="382"/>
      <c r="HB80" s="382"/>
      <c r="HC80" s="382"/>
      <c r="HD80" s="382"/>
      <c r="HE80" s="382"/>
      <c r="HF80" s="382"/>
      <c r="HG80" s="382"/>
      <c r="HH80" s="382"/>
      <c r="HI80" s="382"/>
      <c r="HJ80" s="382"/>
      <c r="HK80" s="382"/>
      <c r="HL80" s="382"/>
      <c r="HM80" s="382"/>
      <c r="HN80" s="382"/>
      <c r="HO80" s="382"/>
      <c r="HP80" s="382"/>
      <c r="HQ80" s="382"/>
      <c r="HR80" s="382"/>
      <c r="HS80" s="382"/>
      <c r="HT80" s="382"/>
      <c r="HU80" s="382"/>
      <c r="HV80" s="382"/>
      <c r="HW80" s="382"/>
      <c r="HX80" s="382"/>
      <c r="HY80" s="382"/>
      <c r="HZ80" s="382"/>
      <c r="IA80" s="382"/>
      <c r="IB80" s="382"/>
      <c r="IC80" s="382"/>
      <c r="ID80" s="382"/>
      <c r="IE80" s="382"/>
      <c r="IF80" s="382"/>
      <c r="IG80" s="382"/>
      <c r="IH80" s="382"/>
      <c r="II80" s="382"/>
      <c r="IJ80" s="382"/>
      <c r="IK80" s="382"/>
      <c r="IL80" s="382"/>
      <c r="IM80" s="382"/>
      <c r="IN80" s="382"/>
      <c r="IO80" s="382"/>
      <c r="IP80" s="382"/>
      <c r="IQ80" s="382"/>
      <c r="IR80" s="382"/>
      <c r="IS80" s="382"/>
      <c r="IT80" s="382"/>
      <c r="IU80" s="382"/>
      <c r="IV80" s="382"/>
    </row>
    <row r="81" spans="1:256" ht="13.5" thickBot="1" x14ac:dyDescent="0.25">
      <c r="A81" s="388" t="s">
        <v>626</v>
      </c>
      <c r="B81" s="389" t="s">
        <v>627</v>
      </c>
      <c r="C81" s="390" t="s">
        <v>628</v>
      </c>
      <c r="D81" s="391" t="s">
        <v>629</v>
      </c>
      <c r="E81" s="1547" t="s">
        <v>667</v>
      </c>
      <c r="F81" s="1548"/>
      <c r="G81" s="382"/>
      <c r="H81" s="382"/>
      <c r="I81" s="382"/>
      <c r="J81" s="382"/>
      <c r="K81" s="382"/>
      <c r="L81" s="382"/>
      <c r="M81" s="382"/>
      <c r="N81" s="382"/>
      <c r="O81" s="382"/>
      <c r="P81" s="382"/>
      <c r="Q81" s="382"/>
      <c r="R81" s="382"/>
      <c r="S81" s="382"/>
      <c r="T81" s="382"/>
      <c r="U81" s="382"/>
      <c r="V81" s="382"/>
      <c r="W81" s="382"/>
      <c r="X81" s="382"/>
      <c r="Y81" s="382"/>
      <c r="Z81" s="382"/>
      <c r="AA81" s="382"/>
      <c r="AB81" s="382"/>
      <c r="AC81" s="382"/>
      <c r="AD81" s="382"/>
      <c r="AE81" s="382"/>
      <c r="AF81" s="382"/>
      <c r="AG81" s="382"/>
      <c r="AH81" s="382"/>
      <c r="AI81" s="382"/>
      <c r="AJ81" s="382"/>
      <c r="AK81" s="382"/>
      <c r="AL81" s="382"/>
      <c r="AM81" s="382"/>
      <c r="AN81" s="382"/>
      <c r="AO81" s="382"/>
      <c r="AP81" s="382"/>
      <c r="AQ81" s="382"/>
      <c r="AR81" s="382"/>
      <c r="AS81" s="382"/>
      <c r="AT81" s="382"/>
      <c r="AU81" s="382"/>
      <c r="AV81" s="382"/>
      <c r="AW81" s="382"/>
      <c r="AX81" s="382"/>
      <c r="AY81" s="382"/>
      <c r="AZ81" s="382"/>
      <c r="BA81" s="382"/>
      <c r="BB81" s="382"/>
      <c r="BC81" s="382"/>
      <c r="BD81" s="382"/>
      <c r="BE81" s="382"/>
      <c r="BF81" s="382"/>
      <c r="BG81" s="382"/>
      <c r="BH81" s="382"/>
      <c r="BI81" s="382"/>
      <c r="BJ81" s="382"/>
      <c r="BK81" s="382"/>
      <c r="BL81" s="382"/>
      <c r="BM81" s="382"/>
      <c r="BN81" s="382"/>
      <c r="BO81" s="382"/>
      <c r="BP81" s="382"/>
      <c r="BQ81" s="382"/>
      <c r="BR81" s="382"/>
      <c r="BS81" s="382"/>
      <c r="BT81" s="382"/>
      <c r="BU81" s="382"/>
      <c r="BV81" s="382"/>
      <c r="BW81" s="382"/>
      <c r="BX81" s="382"/>
      <c r="BY81" s="382"/>
      <c r="BZ81" s="382"/>
      <c r="CA81" s="382"/>
      <c r="CB81" s="382"/>
      <c r="CC81" s="382"/>
      <c r="CD81" s="382"/>
      <c r="CE81" s="382"/>
      <c r="CF81" s="382"/>
      <c r="CG81" s="382"/>
      <c r="CH81" s="382"/>
      <c r="CI81" s="382"/>
      <c r="CJ81" s="382"/>
      <c r="CK81" s="382"/>
      <c r="CL81" s="382"/>
      <c r="CM81" s="382"/>
      <c r="CN81" s="382"/>
      <c r="CO81" s="382"/>
      <c r="CP81" s="382"/>
      <c r="CQ81" s="382"/>
      <c r="CR81" s="382"/>
      <c r="CS81" s="382"/>
      <c r="CT81" s="382"/>
      <c r="CU81" s="382"/>
      <c r="CV81" s="382"/>
      <c r="CW81" s="382"/>
      <c r="CX81" s="382"/>
      <c r="CY81" s="382"/>
      <c r="CZ81" s="382"/>
      <c r="DA81" s="382"/>
      <c r="DB81" s="382"/>
      <c r="DC81" s="382"/>
      <c r="DD81" s="382"/>
      <c r="DE81" s="382"/>
      <c r="DF81" s="382"/>
      <c r="DG81" s="382"/>
      <c r="DH81" s="382"/>
      <c r="DI81" s="382"/>
      <c r="DJ81" s="382"/>
      <c r="DK81" s="382"/>
      <c r="DL81" s="382"/>
      <c r="DM81" s="382"/>
      <c r="DN81" s="382"/>
      <c r="DO81" s="382"/>
      <c r="DP81" s="382"/>
      <c r="DQ81" s="382"/>
      <c r="DR81" s="382"/>
      <c r="DS81" s="382"/>
      <c r="DT81" s="382"/>
      <c r="DU81" s="382"/>
      <c r="DV81" s="382"/>
      <c r="DW81" s="382"/>
      <c r="DX81" s="382"/>
      <c r="DY81" s="382"/>
      <c r="DZ81" s="382"/>
      <c r="EA81" s="382"/>
      <c r="EB81" s="382"/>
      <c r="EC81" s="382"/>
      <c r="ED81" s="382"/>
      <c r="EE81" s="382"/>
      <c r="EF81" s="382"/>
      <c r="EG81" s="382"/>
      <c r="EH81" s="382"/>
      <c r="EI81" s="382"/>
      <c r="EJ81" s="382"/>
      <c r="EK81" s="382"/>
      <c r="EL81" s="382"/>
      <c r="EM81" s="382"/>
      <c r="EN81" s="382"/>
      <c r="EO81" s="382"/>
      <c r="EP81" s="382"/>
      <c r="EQ81" s="382"/>
      <c r="ER81" s="382"/>
      <c r="ES81" s="382"/>
      <c r="ET81" s="382"/>
      <c r="EU81" s="382"/>
      <c r="EV81" s="382"/>
      <c r="EW81" s="382"/>
      <c r="EX81" s="382"/>
      <c r="EY81" s="382"/>
      <c r="EZ81" s="382"/>
      <c r="FA81" s="382"/>
      <c r="FB81" s="382"/>
      <c r="FC81" s="382"/>
      <c r="FD81" s="382"/>
      <c r="FE81" s="382"/>
      <c r="FF81" s="382"/>
      <c r="FG81" s="382"/>
      <c r="FH81" s="382"/>
      <c r="FI81" s="382"/>
      <c r="FJ81" s="382"/>
      <c r="FK81" s="382"/>
      <c r="FL81" s="382"/>
      <c r="FM81" s="382"/>
      <c r="FN81" s="382"/>
      <c r="FO81" s="382"/>
      <c r="FP81" s="382"/>
      <c r="FQ81" s="382"/>
      <c r="FR81" s="382"/>
      <c r="FS81" s="382"/>
      <c r="FT81" s="382"/>
      <c r="FU81" s="382"/>
      <c r="FV81" s="382"/>
      <c r="FW81" s="382"/>
      <c r="FX81" s="382"/>
      <c r="FY81" s="382"/>
      <c r="FZ81" s="382"/>
      <c r="GA81" s="382"/>
      <c r="GB81" s="382"/>
      <c r="GC81" s="382"/>
      <c r="GD81" s="382"/>
      <c r="GE81" s="382"/>
      <c r="GF81" s="382"/>
      <c r="GG81" s="382"/>
      <c r="GH81" s="382"/>
      <c r="GI81" s="382"/>
      <c r="GJ81" s="382"/>
      <c r="GK81" s="382"/>
      <c r="GL81" s="382"/>
      <c r="GM81" s="382"/>
      <c r="GN81" s="382"/>
      <c r="GO81" s="382"/>
      <c r="GP81" s="382"/>
      <c r="GQ81" s="382"/>
      <c r="GR81" s="382"/>
      <c r="GS81" s="382"/>
      <c r="GT81" s="382"/>
      <c r="GU81" s="382"/>
      <c r="GV81" s="382"/>
      <c r="GW81" s="382"/>
      <c r="GX81" s="382"/>
      <c r="GY81" s="382"/>
      <c r="GZ81" s="382"/>
      <c r="HA81" s="382"/>
      <c r="HB81" s="382"/>
      <c r="HC81" s="382"/>
      <c r="HD81" s="382"/>
      <c r="HE81" s="382"/>
      <c r="HF81" s="382"/>
      <c r="HG81" s="382"/>
      <c r="HH81" s="382"/>
      <c r="HI81" s="382"/>
      <c r="HJ81" s="382"/>
      <c r="HK81" s="382"/>
      <c r="HL81" s="382"/>
      <c r="HM81" s="382"/>
      <c r="HN81" s="382"/>
      <c r="HO81" s="382"/>
      <c r="HP81" s="382"/>
      <c r="HQ81" s="382"/>
      <c r="HR81" s="382"/>
      <c r="HS81" s="382"/>
      <c r="HT81" s="382"/>
      <c r="HU81" s="382"/>
      <c r="HV81" s="382"/>
      <c r="HW81" s="382"/>
      <c r="HX81" s="382"/>
      <c r="HY81" s="382"/>
      <c r="HZ81" s="382"/>
      <c r="IA81" s="382"/>
      <c r="IB81" s="382"/>
      <c r="IC81" s="382"/>
      <c r="ID81" s="382"/>
      <c r="IE81" s="382"/>
      <c r="IF81" s="382"/>
      <c r="IG81" s="382"/>
      <c r="IH81" s="382"/>
      <c r="II81" s="382"/>
      <c r="IJ81" s="382"/>
      <c r="IK81" s="382"/>
      <c r="IL81" s="382"/>
      <c r="IM81" s="382"/>
      <c r="IN81" s="382"/>
      <c r="IO81" s="382"/>
      <c r="IP81" s="382"/>
      <c r="IQ81" s="382"/>
      <c r="IR81" s="382"/>
      <c r="IS81" s="382"/>
      <c r="IT81" s="382"/>
      <c r="IU81" s="382"/>
      <c r="IV81" s="382"/>
    </row>
    <row r="82" spans="1:256" x14ac:dyDescent="0.2">
      <c r="A82" s="425">
        <v>1</v>
      </c>
      <c r="B82" s="406"/>
      <c r="C82" s="407" t="s">
        <v>747</v>
      </c>
      <c r="D82" s="408">
        <v>6700076.6200000001</v>
      </c>
      <c r="E82" s="1549"/>
      <c r="F82" s="1550"/>
      <c r="G82" s="382"/>
      <c r="H82" s="382"/>
      <c r="I82" s="382"/>
      <c r="J82" s="382"/>
      <c r="K82" s="382"/>
      <c r="L82" s="382"/>
      <c r="M82" s="382"/>
      <c r="N82" s="382"/>
      <c r="O82" s="382"/>
      <c r="P82" s="382"/>
      <c r="Q82" s="382"/>
      <c r="R82" s="382"/>
      <c r="S82" s="382"/>
      <c r="T82" s="382"/>
      <c r="U82" s="382"/>
      <c r="V82" s="382"/>
      <c r="W82" s="382"/>
      <c r="X82" s="382"/>
      <c r="Y82" s="382"/>
      <c r="Z82" s="382"/>
      <c r="AA82" s="382"/>
      <c r="AB82" s="382"/>
      <c r="AC82" s="382"/>
      <c r="AD82" s="382"/>
      <c r="AE82" s="382"/>
      <c r="AF82" s="382"/>
      <c r="AG82" s="382"/>
      <c r="AH82" s="382"/>
      <c r="AI82" s="382"/>
      <c r="AJ82" s="382"/>
      <c r="AK82" s="382"/>
      <c r="AL82" s="382"/>
      <c r="AM82" s="382"/>
      <c r="AN82" s="382"/>
      <c r="AO82" s="382"/>
      <c r="AP82" s="382"/>
      <c r="AQ82" s="382"/>
      <c r="AR82" s="382"/>
      <c r="AS82" s="382"/>
      <c r="AT82" s="382"/>
      <c r="AU82" s="382"/>
      <c r="AV82" s="382"/>
      <c r="AW82" s="382"/>
      <c r="AX82" s="382"/>
      <c r="AY82" s="382"/>
      <c r="AZ82" s="382"/>
      <c r="BA82" s="382"/>
      <c r="BB82" s="382"/>
      <c r="BC82" s="382"/>
      <c r="BD82" s="382"/>
      <c r="BE82" s="382"/>
      <c r="BF82" s="382"/>
      <c r="BG82" s="382"/>
      <c r="BH82" s="382"/>
      <c r="BI82" s="382"/>
      <c r="BJ82" s="382"/>
      <c r="BK82" s="382"/>
      <c r="BL82" s="382"/>
      <c r="BM82" s="382"/>
      <c r="BN82" s="382"/>
      <c r="BO82" s="382"/>
      <c r="BP82" s="382"/>
      <c r="BQ82" s="382"/>
      <c r="BR82" s="382"/>
      <c r="BS82" s="382"/>
      <c r="BT82" s="382"/>
      <c r="BU82" s="382"/>
      <c r="BV82" s="382"/>
      <c r="BW82" s="382"/>
      <c r="BX82" s="382"/>
      <c r="BY82" s="382"/>
      <c r="BZ82" s="382"/>
      <c r="CA82" s="382"/>
      <c r="CB82" s="382"/>
      <c r="CC82" s="382"/>
      <c r="CD82" s="382"/>
      <c r="CE82" s="382"/>
      <c r="CF82" s="382"/>
      <c r="CG82" s="382"/>
      <c r="CH82" s="382"/>
      <c r="CI82" s="382"/>
      <c r="CJ82" s="382"/>
      <c r="CK82" s="382"/>
      <c r="CL82" s="382"/>
      <c r="CM82" s="382"/>
      <c r="CN82" s="382"/>
      <c r="CO82" s="382"/>
      <c r="CP82" s="382"/>
      <c r="CQ82" s="382"/>
      <c r="CR82" s="382"/>
      <c r="CS82" s="382"/>
      <c r="CT82" s="382"/>
      <c r="CU82" s="382"/>
      <c r="CV82" s="382"/>
      <c r="CW82" s="382"/>
      <c r="CX82" s="382"/>
      <c r="CY82" s="382"/>
      <c r="CZ82" s="382"/>
      <c r="DA82" s="382"/>
      <c r="DB82" s="382"/>
      <c r="DC82" s="382"/>
      <c r="DD82" s="382"/>
      <c r="DE82" s="382"/>
      <c r="DF82" s="382"/>
      <c r="DG82" s="382"/>
      <c r="DH82" s="382"/>
      <c r="DI82" s="382"/>
      <c r="DJ82" s="382"/>
      <c r="DK82" s="382"/>
      <c r="DL82" s="382"/>
      <c r="DM82" s="382"/>
      <c r="DN82" s="382"/>
      <c r="DO82" s="382"/>
      <c r="DP82" s="382"/>
      <c r="DQ82" s="382"/>
      <c r="DR82" s="382"/>
      <c r="DS82" s="382"/>
      <c r="DT82" s="382"/>
      <c r="DU82" s="382"/>
      <c r="DV82" s="382"/>
      <c r="DW82" s="382"/>
      <c r="DX82" s="382"/>
      <c r="DY82" s="382"/>
      <c r="DZ82" s="382"/>
      <c r="EA82" s="382"/>
      <c r="EB82" s="382"/>
      <c r="EC82" s="382"/>
      <c r="ED82" s="382"/>
      <c r="EE82" s="382"/>
      <c r="EF82" s="382"/>
      <c r="EG82" s="382"/>
      <c r="EH82" s="382"/>
      <c r="EI82" s="382"/>
      <c r="EJ82" s="382"/>
      <c r="EK82" s="382"/>
      <c r="EL82" s="382"/>
      <c r="EM82" s="382"/>
      <c r="EN82" s="382"/>
      <c r="EO82" s="382"/>
      <c r="EP82" s="382"/>
      <c r="EQ82" s="382"/>
      <c r="ER82" s="382"/>
      <c r="ES82" s="382"/>
      <c r="ET82" s="382"/>
      <c r="EU82" s="382"/>
      <c r="EV82" s="382"/>
      <c r="EW82" s="382"/>
      <c r="EX82" s="382"/>
      <c r="EY82" s="382"/>
      <c r="EZ82" s="382"/>
      <c r="FA82" s="382"/>
      <c r="FB82" s="382"/>
      <c r="FC82" s="382"/>
      <c r="FD82" s="382"/>
      <c r="FE82" s="382"/>
      <c r="FF82" s="382"/>
      <c r="FG82" s="382"/>
      <c r="FH82" s="382"/>
      <c r="FI82" s="382"/>
      <c r="FJ82" s="382"/>
      <c r="FK82" s="382"/>
      <c r="FL82" s="382"/>
      <c r="FM82" s="382"/>
      <c r="FN82" s="382"/>
      <c r="FO82" s="382"/>
      <c r="FP82" s="382"/>
      <c r="FQ82" s="382"/>
      <c r="FR82" s="382"/>
      <c r="FS82" s="382"/>
      <c r="FT82" s="382"/>
      <c r="FU82" s="382"/>
      <c r="FV82" s="382"/>
      <c r="FW82" s="382"/>
      <c r="FX82" s="382"/>
      <c r="FY82" s="382"/>
      <c r="FZ82" s="382"/>
      <c r="GA82" s="382"/>
      <c r="GB82" s="382"/>
      <c r="GC82" s="382"/>
      <c r="GD82" s="382"/>
      <c r="GE82" s="382"/>
      <c r="GF82" s="382"/>
      <c r="GG82" s="382"/>
      <c r="GH82" s="382"/>
      <c r="GI82" s="382"/>
      <c r="GJ82" s="382"/>
      <c r="GK82" s="382"/>
      <c r="GL82" s="382"/>
      <c r="GM82" s="382"/>
      <c r="GN82" s="382"/>
      <c r="GO82" s="382"/>
      <c r="GP82" s="382"/>
      <c r="GQ82" s="382"/>
      <c r="GR82" s="382"/>
      <c r="GS82" s="382"/>
      <c r="GT82" s="382"/>
      <c r="GU82" s="382"/>
      <c r="GV82" s="382"/>
      <c r="GW82" s="382"/>
      <c r="GX82" s="382"/>
      <c r="GY82" s="382"/>
      <c r="GZ82" s="382"/>
      <c r="HA82" s="382"/>
      <c r="HB82" s="382"/>
      <c r="HC82" s="382"/>
      <c r="HD82" s="382"/>
      <c r="HE82" s="382"/>
      <c r="HF82" s="382"/>
      <c r="HG82" s="382"/>
      <c r="HH82" s="382"/>
      <c r="HI82" s="382"/>
      <c r="HJ82" s="382"/>
      <c r="HK82" s="382"/>
      <c r="HL82" s="382"/>
      <c r="HM82" s="382"/>
      <c r="HN82" s="382"/>
      <c r="HO82" s="382"/>
      <c r="HP82" s="382"/>
      <c r="HQ82" s="382"/>
      <c r="HR82" s="382"/>
      <c r="HS82" s="382"/>
      <c r="HT82" s="382"/>
      <c r="HU82" s="382"/>
      <c r="HV82" s="382"/>
      <c r="HW82" s="382"/>
      <c r="HX82" s="382"/>
      <c r="HY82" s="382"/>
      <c r="HZ82" s="382"/>
      <c r="IA82" s="382"/>
      <c r="IB82" s="382"/>
      <c r="IC82" s="382"/>
      <c r="ID82" s="382"/>
      <c r="IE82" s="382"/>
      <c r="IF82" s="382"/>
      <c r="IG82" s="382"/>
      <c r="IH82" s="382"/>
      <c r="II82" s="382"/>
      <c r="IJ82" s="382"/>
      <c r="IK82" s="382"/>
      <c r="IL82" s="382"/>
      <c r="IM82" s="382"/>
      <c r="IN82" s="382"/>
      <c r="IO82" s="382"/>
      <c r="IP82" s="382"/>
      <c r="IQ82" s="382"/>
      <c r="IR82" s="382"/>
      <c r="IS82" s="382"/>
      <c r="IT82" s="382"/>
      <c r="IU82" s="382"/>
      <c r="IV82" s="382"/>
    </row>
    <row r="83" spans="1:256" ht="13.5" thickBot="1" x14ac:dyDescent="0.25">
      <c r="A83" s="812">
        <v>2</v>
      </c>
      <c r="B83" s="813"/>
      <c r="C83" s="816" t="s">
        <v>835</v>
      </c>
      <c r="D83" s="814">
        <v>20687244.289999999</v>
      </c>
      <c r="E83" s="1549"/>
      <c r="F83" s="1550"/>
      <c r="G83" s="382"/>
      <c r="H83" s="382"/>
      <c r="I83" s="382"/>
      <c r="J83" s="382"/>
      <c r="K83" s="382"/>
      <c r="L83" s="382"/>
      <c r="M83" s="382"/>
      <c r="N83" s="382"/>
      <c r="O83" s="382"/>
      <c r="P83" s="382"/>
      <c r="Q83" s="382"/>
      <c r="R83" s="382"/>
      <c r="S83" s="382"/>
      <c r="T83" s="382"/>
      <c r="U83" s="382"/>
      <c r="V83" s="382"/>
      <c r="W83" s="382"/>
      <c r="X83" s="382"/>
      <c r="Y83" s="382"/>
      <c r="Z83" s="382"/>
      <c r="AA83" s="382"/>
      <c r="AB83" s="382"/>
      <c r="AC83" s="382"/>
      <c r="AD83" s="382"/>
      <c r="AE83" s="382"/>
      <c r="AF83" s="382"/>
      <c r="AG83" s="382"/>
      <c r="AH83" s="382"/>
      <c r="AI83" s="382"/>
      <c r="AJ83" s="382"/>
      <c r="AK83" s="382"/>
      <c r="AL83" s="382"/>
      <c r="AM83" s="382"/>
      <c r="AN83" s="382"/>
      <c r="AO83" s="382"/>
      <c r="AP83" s="382"/>
      <c r="AQ83" s="382"/>
      <c r="AR83" s="382"/>
      <c r="AS83" s="382"/>
      <c r="AT83" s="382"/>
      <c r="AU83" s="382"/>
      <c r="AV83" s="382"/>
      <c r="AW83" s="382"/>
      <c r="AX83" s="382"/>
      <c r="AY83" s="382"/>
      <c r="AZ83" s="382"/>
      <c r="BA83" s="382"/>
      <c r="BB83" s="382"/>
      <c r="BC83" s="382"/>
      <c r="BD83" s="382"/>
      <c r="BE83" s="382"/>
      <c r="BF83" s="382"/>
      <c r="BG83" s="382"/>
      <c r="BH83" s="382"/>
      <c r="BI83" s="382"/>
      <c r="BJ83" s="382"/>
      <c r="BK83" s="382"/>
      <c r="BL83" s="382"/>
      <c r="BM83" s="382"/>
      <c r="BN83" s="382"/>
      <c r="BO83" s="382"/>
      <c r="BP83" s="382"/>
      <c r="BQ83" s="382"/>
      <c r="BR83" s="382"/>
      <c r="BS83" s="382"/>
      <c r="BT83" s="382"/>
      <c r="BU83" s="382"/>
      <c r="BV83" s="382"/>
      <c r="BW83" s="382"/>
      <c r="BX83" s="382"/>
      <c r="BY83" s="382"/>
      <c r="BZ83" s="382"/>
      <c r="CA83" s="382"/>
      <c r="CB83" s="382"/>
      <c r="CC83" s="382"/>
      <c r="CD83" s="382"/>
      <c r="CE83" s="382"/>
      <c r="CF83" s="382"/>
      <c r="CG83" s="382"/>
      <c r="CH83" s="382"/>
      <c r="CI83" s="382"/>
      <c r="CJ83" s="382"/>
      <c r="CK83" s="382"/>
      <c r="CL83" s="382"/>
      <c r="CM83" s="382"/>
      <c r="CN83" s="382"/>
      <c r="CO83" s="382"/>
      <c r="CP83" s="382"/>
      <c r="CQ83" s="382"/>
      <c r="CR83" s="382"/>
      <c r="CS83" s="382"/>
      <c r="CT83" s="382"/>
      <c r="CU83" s="382"/>
      <c r="CV83" s="382"/>
      <c r="CW83" s="382"/>
      <c r="CX83" s="382"/>
      <c r="CY83" s="382"/>
      <c r="CZ83" s="382"/>
      <c r="DA83" s="382"/>
      <c r="DB83" s="382"/>
      <c r="DC83" s="382"/>
      <c r="DD83" s="382"/>
      <c r="DE83" s="382"/>
      <c r="DF83" s="382"/>
      <c r="DG83" s="382"/>
      <c r="DH83" s="382"/>
      <c r="DI83" s="382"/>
      <c r="DJ83" s="382"/>
      <c r="DK83" s="382"/>
      <c r="DL83" s="382"/>
      <c r="DM83" s="382"/>
      <c r="DN83" s="382"/>
      <c r="DO83" s="382"/>
      <c r="DP83" s="382"/>
      <c r="DQ83" s="382"/>
      <c r="DR83" s="382"/>
      <c r="DS83" s="382"/>
      <c r="DT83" s="382"/>
      <c r="DU83" s="382"/>
      <c r="DV83" s="382"/>
      <c r="DW83" s="382"/>
      <c r="DX83" s="382"/>
      <c r="DY83" s="382"/>
      <c r="DZ83" s="382"/>
      <c r="EA83" s="382"/>
      <c r="EB83" s="382"/>
      <c r="EC83" s="382"/>
      <c r="ED83" s="382"/>
      <c r="EE83" s="382"/>
      <c r="EF83" s="382"/>
      <c r="EG83" s="382"/>
      <c r="EH83" s="382"/>
      <c r="EI83" s="382"/>
      <c r="EJ83" s="382"/>
      <c r="EK83" s="382"/>
      <c r="EL83" s="382"/>
      <c r="EM83" s="382"/>
      <c r="EN83" s="382"/>
      <c r="EO83" s="382"/>
      <c r="EP83" s="382"/>
      <c r="EQ83" s="382"/>
      <c r="ER83" s="382"/>
      <c r="ES83" s="382"/>
      <c r="ET83" s="382"/>
      <c r="EU83" s="382"/>
      <c r="EV83" s="382"/>
      <c r="EW83" s="382"/>
      <c r="EX83" s="382"/>
      <c r="EY83" s="382"/>
      <c r="EZ83" s="382"/>
      <c r="FA83" s="382"/>
      <c r="FB83" s="382"/>
      <c r="FC83" s="382"/>
      <c r="FD83" s="382"/>
      <c r="FE83" s="382"/>
      <c r="FF83" s="382"/>
      <c r="FG83" s="382"/>
      <c r="FH83" s="382"/>
      <c r="FI83" s="382"/>
      <c r="FJ83" s="382"/>
      <c r="FK83" s="382"/>
      <c r="FL83" s="382"/>
      <c r="FM83" s="382"/>
      <c r="FN83" s="382"/>
      <c r="FO83" s="382"/>
      <c r="FP83" s="382"/>
      <c r="FQ83" s="382"/>
      <c r="FR83" s="382"/>
      <c r="FS83" s="382"/>
      <c r="FT83" s="382"/>
      <c r="FU83" s="382"/>
      <c r="FV83" s="382"/>
      <c r="FW83" s="382"/>
      <c r="FX83" s="382"/>
      <c r="FY83" s="382"/>
      <c r="FZ83" s="382"/>
      <c r="GA83" s="382"/>
      <c r="GB83" s="382"/>
      <c r="GC83" s="382"/>
      <c r="GD83" s="382"/>
      <c r="GE83" s="382"/>
      <c r="GF83" s="382"/>
      <c r="GG83" s="382"/>
      <c r="GH83" s="382"/>
      <c r="GI83" s="382"/>
      <c r="GJ83" s="382"/>
      <c r="GK83" s="382"/>
      <c r="GL83" s="382"/>
      <c r="GM83" s="382"/>
      <c r="GN83" s="382"/>
      <c r="GO83" s="382"/>
      <c r="GP83" s="382"/>
      <c r="GQ83" s="382"/>
      <c r="GR83" s="382"/>
      <c r="GS83" s="382"/>
      <c r="GT83" s="382"/>
      <c r="GU83" s="382"/>
      <c r="GV83" s="382"/>
      <c r="GW83" s="382"/>
      <c r="GX83" s="382"/>
      <c r="GY83" s="382"/>
      <c r="GZ83" s="382"/>
      <c r="HA83" s="382"/>
      <c r="HB83" s="382"/>
      <c r="HC83" s="382"/>
      <c r="HD83" s="382"/>
      <c r="HE83" s="382"/>
      <c r="HF83" s="382"/>
      <c r="HG83" s="382"/>
      <c r="HH83" s="382"/>
      <c r="HI83" s="382"/>
      <c r="HJ83" s="382"/>
      <c r="HK83" s="382"/>
      <c r="HL83" s="382"/>
      <c r="HM83" s="382"/>
      <c r="HN83" s="382"/>
      <c r="HO83" s="382"/>
      <c r="HP83" s="382"/>
      <c r="HQ83" s="382"/>
      <c r="HR83" s="382"/>
      <c r="HS83" s="382"/>
      <c r="HT83" s="382"/>
      <c r="HU83" s="382"/>
      <c r="HV83" s="382"/>
      <c r="HW83" s="382"/>
      <c r="HX83" s="382"/>
      <c r="HY83" s="382"/>
      <c r="HZ83" s="382"/>
      <c r="IA83" s="382"/>
      <c r="IB83" s="382"/>
      <c r="IC83" s="382"/>
      <c r="ID83" s="382"/>
      <c r="IE83" s="382"/>
      <c r="IF83" s="382"/>
      <c r="IG83" s="382"/>
      <c r="IH83" s="382"/>
      <c r="II83" s="382"/>
      <c r="IJ83" s="382"/>
      <c r="IK83" s="382"/>
      <c r="IL83" s="382"/>
      <c r="IM83" s="382"/>
      <c r="IN83" s="382"/>
      <c r="IO83" s="382"/>
      <c r="IP83" s="382"/>
      <c r="IQ83" s="382"/>
      <c r="IR83" s="382"/>
      <c r="IS83" s="382"/>
      <c r="IT83" s="382"/>
      <c r="IU83" s="382"/>
      <c r="IV83" s="382"/>
    </row>
    <row r="84" spans="1:256" ht="13.5" thickBot="1" x14ac:dyDescent="0.25">
      <c r="A84" s="388"/>
      <c r="B84" s="1562" t="s">
        <v>748</v>
      </c>
      <c r="C84" s="1537"/>
      <c r="D84" s="398">
        <f>SUM(D82:D83)</f>
        <v>27387320.91</v>
      </c>
      <c r="E84" s="1551"/>
      <c r="F84" s="1552"/>
      <c r="G84" s="382"/>
      <c r="H84" s="382"/>
      <c r="I84" s="382"/>
      <c r="J84" s="382"/>
      <c r="K84" s="382"/>
      <c r="L84" s="382"/>
      <c r="M84" s="382"/>
      <c r="N84" s="382"/>
      <c r="O84" s="382"/>
      <c r="P84" s="382"/>
      <c r="Q84" s="382"/>
      <c r="R84" s="382"/>
      <c r="S84" s="382"/>
      <c r="T84" s="382"/>
      <c r="U84" s="382"/>
      <c r="V84" s="382"/>
      <c r="W84" s="382"/>
      <c r="X84" s="382"/>
      <c r="Y84" s="382"/>
      <c r="Z84" s="382"/>
      <c r="AA84" s="382"/>
      <c r="AB84" s="382"/>
      <c r="AC84" s="382"/>
      <c r="AD84" s="382"/>
      <c r="AE84" s="382"/>
      <c r="AF84" s="382"/>
      <c r="AG84" s="382"/>
      <c r="AH84" s="382"/>
      <c r="AI84" s="382"/>
      <c r="AJ84" s="382"/>
      <c r="AK84" s="382"/>
      <c r="AL84" s="382"/>
      <c r="AM84" s="382"/>
      <c r="AN84" s="382"/>
      <c r="AO84" s="382"/>
      <c r="AP84" s="382"/>
      <c r="AQ84" s="382"/>
      <c r="AR84" s="382"/>
      <c r="AS84" s="382"/>
      <c r="AT84" s="382"/>
      <c r="AU84" s="382"/>
      <c r="AV84" s="382"/>
      <c r="AW84" s="382"/>
      <c r="AX84" s="382"/>
      <c r="AY84" s="382"/>
      <c r="AZ84" s="382"/>
      <c r="BA84" s="382"/>
      <c r="BB84" s="382"/>
      <c r="BC84" s="382"/>
      <c r="BD84" s="382"/>
      <c r="BE84" s="382"/>
      <c r="BF84" s="382"/>
      <c r="BG84" s="382"/>
      <c r="BH84" s="382"/>
      <c r="BI84" s="382"/>
      <c r="BJ84" s="382"/>
      <c r="BK84" s="382"/>
      <c r="BL84" s="382"/>
      <c r="BM84" s="382"/>
      <c r="BN84" s="382"/>
      <c r="BO84" s="382"/>
      <c r="BP84" s="382"/>
      <c r="BQ84" s="382"/>
      <c r="BR84" s="382"/>
      <c r="BS84" s="382"/>
      <c r="BT84" s="382"/>
      <c r="BU84" s="382"/>
      <c r="BV84" s="382"/>
      <c r="BW84" s="382"/>
      <c r="BX84" s="382"/>
      <c r="BY84" s="382"/>
      <c r="BZ84" s="382"/>
      <c r="CA84" s="382"/>
      <c r="CB84" s="382"/>
      <c r="CC84" s="382"/>
      <c r="CD84" s="382"/>
      <c r="CE84" s="382"/>
      <c r="CF84" s="382"/>
      <c r="CG84" s="382"/>
      <c r="CH84" s="382"/>
      <c r="CI84" s="382"/>
      <c r="CJ84" s="382"/>
      <c r="CK84" s="382"/>
      <c r="CL84" s="382"/>
      <c r="CM84" s="382"/>
      <c r="CN84" s="382"/>
      <c r="CO84" s="382"/>
      <c r="CP84" s="382"/>
      <c r="CQ84" s="382"/>
      <c r="CR84" s="382"/>
      <c r="CS84" s="382"/>
      <c r="CT84" s="382"/>
      <c r="CU84" s="382"/>
      <c r="CV84" s="382"/>
      <c r="CW84" s="382"/>
      <c r="CX84" s="382"/>
      <c r="CY84" s="382"/>
      <c r="CZ84" s="382"/>
      <c r="DA84" s="382"/>
      <c r="DB84" s="382"/>
      <c r="DC84" s="382"/>
      <c r="DD84" s="382"/>
      <c r="DE84" s="382"/>
      <c r="DF84" s="382"/>
      <c r="DG84" s="382"/>
      <c r="DH84" s="382"/>
      <c r="DI84" s="382"/>
      <c r="DJ84" s="382"/>
      <c r="DK84" s="382"/>
      <c r="DL84" s="382"/>
      <c r="DM84" s="382"/>
      <c r="DN84" s="382"/>
      <c r="DO84" s="382"/>
      <c r="DP84" s="382"/>
      <c r="DQ84" s="382"/>
      <c r="DR84" s="382"/>
      <c r="DS84" s="382"/>
      <c r="DT84" s="382"/>
      <c r="DU84" s="382"/>
      <c r="DV84" s="382"/>
      <c r="DW84" s="382"/>
      <c r="DX84" s="382"/>
      <c r="DY84" s="382"/>
      <c r="DZ84" s="382"/>
      <c r="EA84" s="382"/>
      <c r="EB84" s="382"/>
      <c r="EC84" s="382"/>
      <c r="ED84" s="382"/>
      <c r="EE84" s="382"/>
      <c r="EF84" s="382"/>
      <c r="EG84" s="382"/>
      <c r="EH84" s="382"/>
      <c r="EI84" s="382"/>
      <c r="EJ84" s="382"/>
      <c r="EK84" s="382"/>
      <c r="EL84" s="382"/>
      <c r="EM84" s="382"/>
      <c r="EN84" s="382"/>
      <c r="EO84" s="382"/>
      <c r="EP84" s="382"/>
      <c r="EQ84" s="382"/>
      <c r="ER84" s="382"/>
      <c r="ES84" s="382"/>
      <c r="ET84" s="382"/>
      <c r="EU84" s="382"/>
      <c r="EV84" s="382"/>
      <c r="EW84" s="382"/>
      <c r="EX84" s="382"/>
      <c r="EY84" s="382"/>
      <c r="EZ84" s="382"/>
      <c r="FA84" s="382"/>
      <c r="FB84" s="382"/>
      <c r="FC84" s="382"/>
      <c r="FD84" s="382"/>
      <c r="FE84" s="382"/>
      <c r="FF84" s="382"/>
      <c r="FG84" s="382"/>
      <c r="FH84" s="382"/>
      <c r="FI84" s="382"/>
      <c r="FJ84" s="382"/>
      <c r="FK84" s="382"/>
      <c r="FL84" s="382"/>
      <c r="FM84" s="382"/>
      <c r="FN84" s="382"/>
      <c r="FO84" s="382"/>
      <c r="FP84" s="382"/>
      <c r="FQ84" s="382"/>
      <c r="FR84" s="382"/>
      <c r="FS84" s="382"/>
      <c r="FT84" s="382"/>
      <c r="FU84" s="382"/>
      <c r="FV84" s="382"/>
      <c r="FW84" s="382"/>
      <c r="FX84" s="382"/>
      <c r="FY84" s="382"/>
      <c r="FZ84" s="382"/>
      <c r="GA84" s="382"/>
      <c r="GB84" s="382"/>
      <c r="GC84" s="382"/>
      <c r="GD84" s="382"/>
      <c r="GE84" s="382"/>
      <c r="GF84" s="382"/>
      <c r="GG84" s="382"/>
      <c r="GH84" s="382"/>
      <c r="GI84" s="382"/>
      <c r="GJ84" s="382"/>
      <c r="GK84" s="382"/>
      <c r="GL84" s="382"/>
      <c r="GM84" s="382"/>
      <c r="GN84" s="382"/>
      <c r="GO84" s="382"/>
      <c r="GP84" s="382"/>
      <c r="GQ84" s="382"/>
      <c r="GR84" s="382"/>
      <c r="GS84" s="382"/>
      <c r="GT84" s="382"/>
      <c r="GU84" s="382"/>
      <c r="GV84" s="382"/>
      <c r="GW84" s="382"/>
      <c r="GX84" s="382"/>
      <c r="GY84" s="382"/>
      <c r="GZ84" s="382"/>
      <c r="HA84" s="382"/>
      <c r="HB84" s="382"/>
      <c r="HC84" s="382"/>
      <c r="HD84" s="382"/>
      <c r="HE84" s="382"/>
      <c r="HF84" s="382"/>
      <c r="HG84" s="382"/>
      <c r="HH84" s="382"/>
      <c r="HI84" s="382"/>
      <c r="HJ84" s="382"/>
      <c r="HK84" s="382"/>
      <c r="HL84" s="382"/>
      <c r="HM84" s="382"/>
      <c r="HN84" s="382"/>
      <c r="HO84" s="382"/>
      <c r="HP84" s="382"/>
      <c r="HQ84" s="382"/>
      <c r="HR84" s="382"/>
      <c r="HS84" s="382"/>
      <c r="HT84" s="382"/>
      <c r="HU84" s="382"/>
      <c r="HV84" s="382"/>
      <c r="HW84" s="382"/>
      <c r="HX84" s="382"/>
      <c r="HY84" s="382"/>
      <c r="HZ84" s="382"/>
      <c r="IA84" s="382"/>
      <c r="IB84" s="382"/>
      <c r="IC84" s="382"/>
      <c r="ID84" s="382"/>
      <c r="IE84" s="382"/>
      <c r="IF84" s="382"/>
      <c r="IG84" s="382"/>
      <c r="IH84" s="382"/>
      <c r="II84" s="382"/>
      <c r="IJ84" s="382"/>
      <c r="IK84" s="382"/>
      <c r="IL84" s="382"/>
      <c r="IM84" s="382"/>
      <c r="IN84" s="382"/>
      <c r="IO84" s="382"/>
      <c r="IP84" s="382"/>
      <c r="IQ84" s="382"/>
      <c r="IR84" s="382"/>
      <c r="IS84" s="382"/>
      <c r="IT84" s="382"/>
      <c r="IU84" s="382"/>
      <c r="IV84" s="382"/>
    </row>
    <row r="85" spans="1:256" x14ac:dyDescent="0.2">
      <c r="A85" s="454"/>
      <c r="B85" s="454"/>
      <c r="C85" s="454"/>
      <c r="D85" s="454"/>
      <c r="E85" s="454"/>
      <c r="F85" s="454"/>
    </row>
    <row r="86" spans="1:256" x14ac:dyDescent="0.2">
      <c r="A86" s="454"/>
      <c r="B86" s="454"/>
      <c r="C86" s="454"/>
      <c r="D86" s="454"/>
      <c r="E86" s="454"/>
      <c r="F86" s="454"/>
    </row>
    <row r="87" spans="1:256" x14ac:dyDescent="0.2">
      <c r="A87" s="454"/>
      <c r="B87" s="454"/>
      <c r="C87" s="454"/>
      <c r="D87" s="454"/>
      <c r="E87" s="454"/>
      <c r="F87" s="454"/>
    </row>
    <row r="88" spans="1:256" ht="15.75" x14ac:dyDescent="0.25">
      <c r="A88" s="1563" t="s">
        <v>1742</v>
      </c>
      <c r="B88" s="1563"/>
      <c r="C88" s="1563"/>
      <c r="D88" s="1563"/>
      <c r="E88" s="1563"/>
      <c r="F88" s="1563"/>
    </row>
    <row r="89" spans="1:256" ht="12.75" customHeight="1" x14ac:dyDescent="0.25">
      <c r="A89" s="385"/>
      <c r="B89" s="385"/>
      <c r="C89" s="385"/>
      <c r="D89" s="385"/>
      <c r="E89" s="385"/>
      <c r="F89" s="385"/>
    </row>
    <row r="90" spans="1:256" x14ac:dyDescent="0.2">
      <c r="A90" s="1541" t="s">
        <v>657</v>
      </c>
      <c r="B90" s="1541"/>
      <c r="C90" s="1541"/>
      <c r="D90" s="1541"/>
      <c r="E90" s="1541"/>
      <c r="F90" s="1541"/>
    </row>
    <row r="91" spans="1:256" ht="16.5" thickBot="1" x14ac:dyDescent="0.3">
      <c r="A91" s="385"/>
      <c r="B91" s="385"/>
      <c r="C91" s="385"/>
      <c r="D91" s="385"/>
      <c r="E91" s="385"/>
      <c r="F91" s="385"/>
    </row>
    <row r="92" spans="1:256" ht="13.5" thickBot="1" x14ac:dyDescent="0.25">
      <c r="A92" s="426" t="s">
        <v>658</v>
      </c>
      <c r="B92" s="391" t="s">
        <v>659</v>
      </c>
      <c r="C92" s="427" t="s">
        <v>684</v>
      </c>
      <c r="D92" s="391" t="s">
        <v>629</v>
      </c>
      <c r="E92" s="1555" t="s">
        <v>667</v>
      </c>
      <c r="F92" s="1556"/>
    </row>
    <row r="93" spans="1:256" x14ac:dyDescent="0.2">
      <c r="A93" s="433">
        <v>313</v>
      </c>
      <c r="B93" s="434" t="s">
        <v>203</v>
      </c>
      <c r="C93" s="435" t="s">
        <v>162</v>
      </c>
      <c r="D93" s="408">
        <f>D11</f>
        <v>32458967.200000003</v>
      </c>
      <c r="E93" s="1557"/>
      <c r="F93" s="1558"/>
    </row>
    <row r="94" spans="1:256" x14ac:dyDescent="0.2">
      <c r="A94" s="433">
        <v>315</v>
      </c>
      <c r="B94" s="434" t="s">
        <v>206</v>
      </c>
      <c r="C94" s="435" t="s">
        <v>251</v>
      </c>
      <c r="D94" s="408">
        <f>D16</f>
        <v>2518332.9300000002</v>
      </c>
      <c r="E94" s="1557"/>
      <c r="F94" s="1558"/>
    </row>
    <row r="95" spans="1:256" x14ac:dyDescent="0.2">
      <c r="A95" s="433">
        <v>317</v>
      </c>
      <c r="B95" s="434" t="s">
        <v>205</v>
      </c>
      <c r="C95" s="435" t="s">
        <v>685</v>
      </c>
      <c r="D95" s="408">
        <f>D24+D25+D26+D27+D28+D29</f>
        <v>15025695.609999999</v>
      </c>
      <c r="E95" s="1557"/>
      <c r="F95" s="1558"/>
    </row>
    <row r="96" spans="1:256" x14ac:dyDescent="0.2">
      <c r="A96" s="433">
        <v>329</v>
      </c>
      <c r="B96" s="434" t="s">
        <v>1743</v>
      </c>
      <c r="C96" s="435" t="s">
        <v>1735</v>
      </c>
      <c r="D96" s="408">
        <f>D38</f>
        <v>34383</v>
      </c>
      <c r="E96" s="1557"/>
      <c r="F96" s="1558"/>
    </row>
    <row r="97" spans="1:6" x14ac:dyDescent="0.2">
      <c r="A97" s="433">
        <v>333</v>
      </c>
      <c r="B97" s="434" t="s">
        <v>202</v>
      </c>
      <c r="C97" s="435" t="s">
        <v>663</v>
      </c>
      <c r="D97" s="408">
        <f>D45+D46+D47</f>
        <v>88834275.719999999</v>
      </c>
      <c r="E97" s="1557"/>
      <c r="F97" s="1558"/>
    </row>
    <row r="98" spans="1:6" x14ac:dyDescent="0.2">
      <c r="A98" s="433" t="s">
        <v>83</v>
      </c>
      <c r="B98" s="458" t="s">
        <v>332</v>
      </c>
      <c r="C98" s="435" t="s">
        <v>333</v>
      </c>
      <c r="D98" s="408">
        <f>D62</f>
        <v>41385498.119999997</v>
      </c>
      <c r="E98" s="1557"/>
      <c r="F98" s="1558"/>
    </row>
    <row r="99" spans="1:6" x14ac:dyDescent="0.2">
      <c r="A99" s="433" t="s">
        <v>83</v>
      </c>
      <c r="B99" s="458" t="s">
        <v>706</v>
      </c>
      <c r="C99" s="435" t="s">
        <v>744</v>
      </c>
      <c r="D99" s="408">
        <f>D75</f>
        <v>2211259.5099999998</v>
      </c>
      <c r="E99" s="1557"/>
      <c r="F99" s="1558"/>
    </row>
    <row r="100" spans="1:6" ht="13.5" thickBot="1" x14ac:dyDescent="0.25">
      <c r="A100" s="429" t="s">
        <v>83</v>
      </c>
      <c r="B100" s="459"/>
      <c r="C100" s="431" t="s">
        <v>749</v>
      </c>
      <c r="D100" s="408">
        <f>D82</f>
        <v>6700076.6200000001</v>
      </c>
      <c r="E100" s="1557"/>
      <c r="F100" s="1558"/>
    </row>
    <row r="101" spans="1:6" ht="13.5" thickBot="1" x14ac:dyDescent="0.25">
      <c r="A101" s="426" t="s">
        <v>83</v>
      </c>
      <c r="B101" s="427" t="s">
        <v>271</v>
      </c>
      <c r="C101" s="440" t="s">
        <v>664</v>
      </c>
      <c r="D101" s="441">
        <f>SUM(D93:D100)</f>
        <v>189168488.71000001</v>
      </c>
      <c r="E101" s="1559"/>
      <c r="F101" s="1560"/>
    </row>
    <row r="102" spans="1:6" ht="12.75" customHeight="1" x14ac:dyDescent="0.25">
      <c r="A102" s="385"/>
      <c r="B102" s="385"/>
      <c r="C102" s="385"/>
      <c r="D102" s="385"/>
      <c r="E102" s="385"/>
      <c r="F102" s="385"/>
    </row>
    <row r="103" spans="1:6" ht="12.75" customHeight="1" x14ac:dyDescent="0.25">
      <c r="A103" s="385"/>
      <c r="B103" s="385"/>
      <c r="C103" s="385"/>
      <c r="D103" s="385"/>
      <c r="E103" s="385"/>
      <c r="F103" s="385"/>
    </row>
    <row r="104" spans="1:6" ht="12.75" customHeight="1" x14ac:dyDescent="0.25">
      <c r="A104" s="385"/>
      <c r="B104" s="385"/>
      <c r="C104" s="385"/>
      <c r="D104" s="385"/>
      <c r="E104" s="385"/>
      <c r="F104" s="385"/>
    </row>
    <row r="105" spans="1:6" ht="12.75" customHeight="1" x14ac:dyDescent="0.25">
      <c r="A105" s="385"/>
      <c r="B105" s="385"/>
      <c r="C105" s="385"/>
      <c r="D105" s="385"/>
      <c r="E105" s="385"/>
      <c r="F105" s="385"/>
    </row>
    <row r="106" spans="1:6" ht="12.75" customHeight="1" x14ac:dyDescent="0.25">
      <c r="A106" s="385"/>
      <c r="B106" s="385"/>
      <c r="C106" s="385"/>
      <c r="D106" s="385"/>
      <c r="E106" s="385"/>
      <c r="F106" s="385"/>
    </row>
    <row r="107" spans="1:6" ht="12.75" customHeight="1" x14ac:dyDescent="0.25">
      <c r="A107" s="385"/>
      <c r="B107" s="385"/>
      <c r="C107" s="385"/>
      <c r="D107" s="385"/>
      <c r="E107" s="385"/>
      <c r="F107" s="385"/>
    </row>
    <row r="108" spans="1:6" ht="12.75" customHeight="1" x14ac:dyDescent="0.25">
      <c r="A108" s="385"/>
      <c r="B108" s="385"/>
      <c r="C108" s="385"/>
      <c r="D108" s="385"/>
      <c r="E108" s="385"/>
      <c r="F108" s="385"/>
    </row>
    <row r="109" spans="1:6" ht="12.75" customHeight="1" x14ac:dyDescent="0.25">
      <c r="A109" s="385"/>
      <c r="B109" s="385"/>
      <c r="C109" s="385"/>
      <c r="D109" s="385"/>
      <c r="E109" s="385"/>
      <c r="F109" s="385"/>
    </row>
    <row r="110" spans="1:6" ht="12.75" customHeight="1" x14ac:dyDescent="0.25">
      <c r="A110" s="385"/>
      <c r="B110" s="385"/>
      <c r="C110" s="385"/>
      <c r="D110" s="385"/>
      <c r="E110" s="385"/>
      <c r="F110" s="385"/>
    </row>
    <row r="111" spans="1:6" x14ac:dyDescent="0.2">
      <c r="A111" s="455"/>
      <c r="B111" s="455"/>
      <c r="C111" s="455"/>
      <c r="D111" s="455"/>
      <c r="E111" s="1553" t="s">
        <v>1757</v>
      </c>
      <c r="F111" s="1553"/>
    </row>
    <row r="112" spans="1:6" ht="66" customHeight="1" x14ac:dyDescent="0.2">
      <c r="A112" s="1554" t="s">
        <v>1730</v>
      </c>
      <c r="B112" s="1554"/>
      <c r="C112" s="1554"/>
      <c r="D112" s="1554"/>
      <c r="E112" s="1554"/>
      <c r="F112" s="1554"/>
    </row>
    <row r="113" spans="1:6" ht="12.75" customHeight="1" x14ac:dyDescent="0.25">
      <c r="A113" s="385"/>
      <c r="B113" s="385"/>
      <c r="C113" s="385"/>
      <c r="D113" s="385"/>
      <c r="E113" s="385"/>
      <c r="F113" s="385"/>
    </row>
    <row r="114" spans="1:6" ht="15.75" x14ac:dyDescent="0.25">
      <c r="A114" s="1563" t="s">
        <v>1742</v>
      </c>
      <c r="B114" s="1563"/>
      <c r="C114" s="1563"/>
      <c r="D114" s="1563"/>
      <c r="E114" s="1563"/>
      <c r="F114" s="1563"/>
    </row>
    <row r="115" spans="1:6" ht="12.75" customHeight="1" x14ac:dyDescent="0.25">
      <c r="A115" s="385"/>
      <c r="B115" s="385"/>
      <c r="C115" s="385"/>
      <c r="D115" s="385"/>
      <c r="E115" s="385"/>
      <c r="F115" s="385"/>
    </row>
    <row r="116" spans="1:6" x14ac:dyDescent="0.2">
      <c r="A116" s="1541" t="s">
        <v>665</v>
      </c>
      <c r="B116" s="1541"/>
      <c r="C116" s="1541"/>
      <c r="D116" s="1541"/>
      <c r="E116" s="1541"/>
      <c r="F116" s="1541"/>
    </row>
    <row r="117" spans="1:6" ht="13.5" thickBot="1" x14ac:dyDescent="0.25">
      <c r="A117" s="460"/>
      <c r="B117" s="460"/>
      <c r="C117" s="460"/>
      <c r="D117" s="461"/>
      <c r="E117" s="461"/>
      <c r="F117" s="461"/>
    </row>
    <row r="118" spans="1:6" ht="13.5" thickBot="1" x14ac:dyDescent="0.25">
      <c r="A118" s="426" t="s">
        <v>658</v>
      </c>
      <c r="B118" s="391" t="s">
        <v>659</v>
      </c>
      <c r="C118" s="427" t="s">
        <v>684</v>
      </c>
      <c r="D118" s="391" t="s">
        <v>629</v>
      </c>
      <c r="E118" s="1555" t="s">
        <v>667</v>
      </c>
      <c r="F118" s="1556"/>
    </row>
    <row r="119" spans="1:6" x14ac:dyDescent="0.2">
      <c r="A119" s="433">
        <v>315</v>
      </c>
      <c r="B119" s="434" t="s">
        <v>206</v>
      </c>
      <c r="C119" s="435" t="s">
        <v>251</v>
      </c>
      <c r="D119" s="423">
        <f>D18+D17</f>
        <v>97034845.120000005</v>
      </c>
      <c r="E119" s="1557"/>
      <c r="F119" s="1558"/>
    </row>
    <row r="120" spans="1:6" x14ac:dyDescent="0.2">
      <c r="A120" s="433">
        <v>317</v>
      </c>
      <c r="B120" s="434" t="s">
        <v>205</v>
      </c>
      <c r="C120" s="435" t="s">
        <v>685</v>
      </c>
      <c r="D120" s="423">
        <f>D30+D31+D32</f>
        <v>378235217.60000002</v>
      </c>
      <c r="E120" s="1557"/>
      <c r="F120" s="1558"/>
    </row>
    <row r="121" spans="1:6" x14ac:dyDescent="0.2">
      <c r="A121" s="433">
        <v>329</v>
      </c>
      <c r="B121" s="434" t="s">
        <v>1743</v>
      </c>
      <c r="C121" s="435" t="s">
        <v>1735</v>
      </c>
      <c r="D121" s="423">
        <f>D39</f>
        <v>2951911</v>
      </c>
      <c r="E121" s="1557"/>
      <c r="F121" s="1558"/>
    </row>
    <row r="122" spans="1:6" x14ac:dyDescent="0.2">
      <c r="A122" s="433">
        <v>333</v>
      </c>
      <c r="B122" s="434" t="s">
        <v>202</v>
      </c>
      <c r="C122" s="435" t="s">
        <v>663</v>
      </c>
      <c r="D122" s="423">
        <f>D48+D49+D50</f>
        <v>16996678.149999999</v>
      </c>
      <c r="E122" s="1557"/>
      <c r="F122" s="1558"/>
    </row>
    <row r="123" spans="1:6" x14ac:dyDescent="0.2">
      <c r="A123" s="433" t="s">
        <v>83</v>
      </c>
      <c r="B123" s="458" t="s">
        <v>200</v>
      </c>
      <c r="C123" s="435" t="s">
        <v>831</v>
      </c>
      <c r="D123" s="423">
        <f>D69</f>
        <v>250000</v>
      </c>
      <c r="E123" s="1557"/>
      <c r="F123" s="1558"/>
    </row>
    <row r="124" spans="1:6" x14ac:dyDescent="0.2">
      <c r="A124" s="433" t="s">
        <v>83</v>
      </c>
      <c r="B124" s="458" t="s">
        <v>332</v>
      </c>
      <c r="C124" s="435" t="s">
        <v>333</v>
      </c>
      <c r="D124" s="408">
        <f>D63</f>
        <v>193450178.11000001</v>
      </c>
      <c r="E124" s="1557"/>
      <c r="F124" s="1558"/>
    </row>
    <row r="125" spans="1:6" x14ac:dyDescent="0.2">
      <c r="A125" s="433" t="s">
        <v>83</v>
      </c>
      <c r="B125" s="458" t="s">
        <v>706</v>
      </c>
      <c r="C125" s="435" t="s">
        <v>744</v>
      </c>
      <c r="D125" s="408">
        <f>D76</f>
        <v>120433345.22</v>
      </c>
      <c r="E125" s="1557"/>
      <c r="F125" s="1558"/>
    </row>
    <row r="126" spans="1:6" ht="13.5" thickBot="1" x14ac:dyDescent="0.25">
      <c r="A126" s="429" t="s">
        <v>83</v>
      </c>
      <c r="B126" s="459"/>
      <c r="C126" s="431" t="s">
        <v>749</v>
      </c>
      <c r="D126" s="408">
        <f>D83</f>
        <v>20687244.289999999</v>
      </c>
      <c r="E126" s="1557"/>
      <c r="F126" s="1558"/>
    </row>
    <row r="127" spans="1:6" ht="13.5" thickBot="1" x14ac:dyDescent="0.25">
      <c r="A127" s="426" t="s">
        <v>83</v>
      </c>
      <c r="B127" s="427" t="s">
        <v>271</v>
      </c>
      <c r="C127" s="440" t="s">
        <v>664</v>
      </c>
      <c r="D127" s="441">
        <f>SUM(D119:D126)</f>
        <v>830039419.49000001</v>
      </c>
      <c r="E127" s="1559"/>
      <c r="F127" s="1560"/>
    </row>
    <row r="128" spans="1:6" ht="12.75" customHeight="1" x14ac:dyDescent="0.2">
      <c r="A128" s="444"/>
      <c r="B128" s="444"/>
      <c r="C128" s="462"/>
      <c r="D128" s="463"/>
      <c r="E128" s="453"/>
      <c r="F128" s="453"/>
    </row>
    <row r="129" spans="1:6" x14ac:dyDescent="0.2">
      <c r="A129" s="1541" t="s">
        <v>666</v>
      </c>
      <c r="B129" s="1541"/>
      <c r="C129" s="1541"/>
      <c r="D129" s="1541"/>
      <c r="E129" s="1541"/>
      <c r="F129" s="1541"/>
    </row>
    <row r="130" spans="1:6" ht="13.5" thickBot="1" x14ac:dyDescent="0.25">
      <c r="A130" s="460"/>
      <c r="B130" s="460"/>
      <c r="C130" s="460"/>
      <c r="D130" s="461"/>
      <c r="E130" s="461"/>
      <c r="F130" s="461"/>
    </row>
    <row r="131" spans="1:6" ht="13.5" customHeight="1" thickBot="1" x14ac:dyDescent="0.25">
      <c r="A131" s="426" t="s">
        <v>658</v>
      </c>
      <c r="B131" s="391" t="s">
        <v>659</v>
      </c>
      <c r="C131" s="427" t="s">
        <v>684</v>
      </c>
      <c r="D131" s="391" t="s">
        <v>629</v>
      </c>
      <c r="E131" s="1555" t="s">
        <v>667</v>
      </c>
      <c r="F131" s="1556"/>
    </row>
    <row r="132" spans="1:6" x14ac:dyDescent="0.2">
      <c r="A132" s="433">
        <v>313</v>
      </c>
      <c r="B132" s="434" t="s">
        <v>203</v>
      </c>
      <c r="C132" s="435" t="s">
        <v>162</v>
      </c>
      <c r="D132" s="408">
        <f>D11</f>
        <v>32458967.200000003</v>
      </c>
      <c r="E132" s="1557"/>
      <c r="F132" s="1558"/>
    </row>
    <row r="133" spans="1:6" x14ac:dyDescent="0.2">
      <c r="A133" s="433">
        <v>315</v>
      </c>
      <c r="B133" s="434" t="s">
        <v>206</v>
      </c>
      <c r="C133" s="435" t="s">
        <v>251</v>
      </c>
      <c r="D133" s="408">
        <f>D19</f>
        <v>99553178.050000012</v>
      </c>
      <c r="E133" s="1557"/>
      <c r="F133" s="1558"/>
    </row>
    <row r="134" spans="1:6" x14ac:dyDescent="0.2">
      <c r="A134" s="433">
        <v>317</v>
      </c>
      <c r="B134" s="434" t="s">
        <v>205</v>
      </c>
      <c r="C134" s="435" t="s">
        <v>685</v>
      </c>
      <c r="D134" s="408">
        <f>D33</f>
        <v>393260913.21000004</v>
      </c>
      <c r="E134" s="1557"/>
      <c r="F134" s="1558"/>
    </row>
    <row r="135" spans="1:6" x14ac:dyDescent="0.2">
      <c r="A135" s="433">
        <v>329</v>
      </c>
      <c r="B135" s="434" t="s">
        <v>1743</v>
      </c>
      <c r="C135" s="435" t="s">
        <v>1735</v>
      </c>
      <c r="D135" s="408">
        <f>D40</f>
        <v>2986294</v>
      </c>
      <c r="E135" s="1557"/>
      <c r="F135" s="1558"/>
    </row>
    <row r="136" spans="1:6" x14ac:dyDescent="0.2">
      <c r="A136" s="433">
        <v>333</v>
      </c>
      <c r="B136" s="434" t="s">
        <v>202</v>
      </c>
      <c r="C136" s="435" t="s">
        <v>663</v>
      </c>
      <c r="D136" s="408">
        <f>D51</f>
        <v>105830953.87</v>
      </c>
      <c r="E136" s="1557"/>
      <c r="F136" s="1558"/>
    </row>
    <row r="137" spans="1:6" x14ac:dyDescent="0.2">
      <c r="A137" s="433" t="s">
        <v>83</v>
      </c>
      <c r="B137" s="458" t="s">
        <v>332</v>
      </c>
      <c r="C137" s="435" t="s">
        <v>333</v>
      </c>
      <c r="D137" s="408">
        <f>D64</f>
        <v>234835676.23000002</v>
      </c>
      <c r="E137" s="1557"/>
      <c r="F137" s="1558"/>
    </row>
    <row r="138" spans="1:6" x14ac:dyDescent="0.2">
      <c r="A138" s="433" t="s">
        <v>83</v>
      </c>
      <c r="B138" s="458" t="s">
        <v>200</v>
      </c>
      <c r="C138" s="435" t="s">
        <v>831</v>
      </c>
      <c r="D138" s="408">
        <f>D70</f>
        <v>250000</v>
      </c>
      <c r="E138" s="1557"/>
      <c r="F138" s="1558"/>
    </row>
    <row r="139" spans="1:6" x14ac:dyDescent="0.2">
      <c r="A139" s="433" t="s">
        <v>83</v>
      </c>
      <c r="B139" s="458" t="s">
        <v>706</v>
      </c>
      <c r="C139" s="435" t="s">
        <v>744</v>
      </c>
      <c r="D139" s="408">
        <f>D77</f>
        <v>122644604.73</v>
      </c>
      <c r="E139" s="1557"/>
      <c r="F139" s="1558"/>
    </row>
    <row r="140" spans="1:6" ht="13.5" thickBot="1" x14ac:dyDescent="0.25">
      <c r="A140" s="429" t="s">
        <v>83</v>
      </c>
      <c r="B140" s="459"/>
      <c r="C140" s="431" t="s">
        <v>749</v>
      </c>
      <c r="D140" s="408">
        <f>D84</f>
        <v>27387320.91</v>
      </c>
      <c r="E140" s="1557"/>
      <c r="F140" s="1558"/>
    </row>
    <row r="141" spans="1:6" ht="13.5" thickBot="1" x14ac:dyDescent="0.25">
      <c r="A141" s="426" t="s">
        <v>83</v>
      </c>
      <c r="B141" s="427" t="s">
        <v>271</v>
      </c>
      <c r="C141" s="440" t="s">
        <v>664</v>
      </c>
      <c r="D141" s="441">
        <f>SUM(D132:D140)</f>
        <v>1019207908.2</v>
      </c>
      <c r="E141" s="1559"/>
      <c r="F141" s="1560"/>
    </row>
    <row r="143" spans="1:6" x14ac:dyDescent="0.2">
      <c r="D143" s="464"/>
    </row>
    <row r="144" spans="1:6" x14ac:dyDescent="0.2">
      <c r="D144" s="647"/>
    </row>
    <row r="145" spans="4:4" x14ac:dyDescent="0.2">
      <c r="D145" s="647"/>
    </row>
    <row r="146" spans="4:4" x14ac:dyDescent="0.2">
      <c r="D146" s="835"/>
    </row>
    <row r="147" spans="4:4" x14ac:dyDescent="0.2">
      <c r="D147" s="835"/>
    </row>
    <row r="148" spans="4:4" x14ac:dyDescent="0.2">
      <c r="D148" s="835"/>
    </row>
    <row r="149" spans="4:4" x14ac:dyDescent="0.2">
      <c r="D149" s="835"/>
    </row>
    <row r="150" spans="4:4" x14ac:dyDescent="0.2">
      <c r="D150" s="647"/>
    </row>
    <row r="151" spans="4:4" x14ac:dyDescent="0.2">
      <c r="D151" s="835"/>
    </row>
    <row r="152" spans="4:4" x14ac:dyDescent="0.2">
      <c r="D152" s="647"/>
    </row>
    <row r="153" spans="4:4" x14ac:dyDescent="0.2">
      <c r="D153" s="647"/>
    </row>
    <row r="154" spans="4:4" x14ac:dyDescent="0.2">
      <c r="D154" s="647"/>
    </row>
    <row r="156" spans="4:4" x14ac:dyDescent="0.2">
      <c r="D156" s="464"/>
    </row>
  </sheetData>
  <mergeCells count="41">
    <mergeCell ref="E131:F141"/>
    <mergeCell ref="E81:F84"/>
    <mergeCell ref="B84:C84"/>
    <mergeCell ref="A88:F88"/>
    <mergeCell ref="A90:F90"/>
    <mergeCell ref="E118:F127"/>
    <mergeCell ref="E111:F111"/>
    <mergeCell ref="A129:F129"/>
    <mergeCell ref="A116:F116"/>
    <mergeCell ref="A112:F112"/>
    <mergeCell ref="A114:F114"/>
    <mergeCell ref="E92:F101"/>
    <mergeCell ref="A13:F13"/>
    <mergeCell ref="E23:F33"/>
    <mergeCell ref="B33:C33"/>
    <mergeCell ref="A42:F42"/>
    <mergeCell ref="A35:F35"/>
    <mergeCell ref="E37:F40"/>
    <mergeCell ref="B40:C40"/>
    <mergeCell ref="E15:F19"/>
    <mergeCell ref="B19:C19"/>
    <mergeCell ref="A21:F21"/>
    <mergeCell ref="E44:F51"/>
    <mergeCell ref="B51:C51"/>
    <mergeCell ref="A59:F59"/>
    <mergeCell ref="A66:F66"/>
    <mergeCell ref="E68:F70"/>
    <mergeCell ref="E56:F56"/>
    <mergeCell ref="A57:F57"/>
    <mergeCell ref="E61:F64"/>
    <mergeCell ref="B64:C64"/>
    <mergeCell ref="E1:F1"/>
    <mergeCell ref="A2:F2"/>
    <mergeCell ref="A4:F4"/>
    <mergeCell ref="E6:F11"/>
    <mergeCell ref="B11:C11"/>
    <mergeCell ref="A79:F79"/>
    <mergeCell ref="A72:F72"/>
    <mergeCell ref="B70:C70"/>
    <mergeCell ref="E74:F77"/>
    <mergeCell ref="B77:C77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59999389629810485"/>
  </sheetPr>
  <dimension ref="A1:K121"/>
  <sheetViews>
    <sheetView topLeftCell="A85" zoomScaleNormal="100" workbookViewId="0">
      <selection activeCell="A3" sqref="A3:G3"/>
    </sheetView>
  </sheetViews>
  <sheetFormatPr defaultRowHeight="12.75" x14ac:dyDescent="0.2"/>
  <cols>
    <col min="1" max="1" width="3.7109375" customWidth="1"/>
    <col min="2" max="2" width="76.42578125" customWidth="1"/>
    <col min="3" max="3" width="12" customWidth="1"/>
    <col min="4" max="4" width="10.42578125" customWidth="1"/>
    <col min="5" max="6" width="12.28515625" customWidth="1"/>
    <col min="7" max="8" width="12.140625" customWidth="1"/>
    <col min="9" max="9" width="12.7109375" customWidth="1"/>
    <col min="11" max="11" width="10.140625" bestFit="1" customWidth="1"/>
  </cols>
  <sheetData>
    <row r="1" spans="1:11" x14ac:dyDescent="0.2">
      <c r="H1" s="466" t="s">
        <v>1758</v>
      </c>
    </row>
    <row r="3" spans="1:11" ht="18" x14ac:dyDescent="0.25">
      <c r="A3" s="1575" t="s">
        <v>1775</v>
      </c>
      <c r="B3" s="1575"/>
      <c r="C3" s="1575"/>
      <c r="D3" s="1575"/>
      <c r="E3" s="1575"/>
      <c r="F3" s="1575"/>
      <c r="G3" s="1575"/>
    </row>
    <row r="4" spans="1:11" ht="15.75" thickBot="1" x14ac:dyDescent="0.25">
      <c r="A4" s="269"/>
      <c r="B4" s="269"/>
      <c r="C4" s="269"/>
      <c r="D4" s="269"/>
      <c r="E4" s="269"/>
      <c r="F4" s="269"/>
      <c r="G4" s="269"/>
    </row>
    <row r="5" spans="1:11" ht="13.5" customHeight="1" thickBot="1" x14ac:dyDescent="0.25">
      <c r="A5" s="1576" t="s">
        <v>497</v>
      </c>
      <c r="B5" s="1579" t="s">
        <v>94</v>
      </c>
      <c r="C5" s="270" t="s">
        <v>498</v>
      </c>
      <c r="D5" s="1582" t="s">
        <v>499</v>
      </c>
      <c r="E5" s="1585" t="s">
        <v>1783</v>
      </c>
      <c r="F5" s="1588" t="s">
        <v>1784</v>
      </c>
      <c r="G5" s="1589"/>
      <c r="H5" s="1590"/>
    </row>
    <row r="6" spans="1:11" ht="12.75" customHeight="1" x14ac:dyDescent="0.2">
      <c r="A6" s="1577"/>
      <c r="B6" s="1580"/>
      <c r="C6" s="271" t="s">
        <v>1782</v>
      </c>
      <c r="D6" s="1583"/>
      <c r="E6" s="1586"/>
      <c r="F6" s="1591" t="s">
        <v>500</v>
      </c>
      <c r="G6" s="1582" t="s">
        <v>501</v>
      </c>
      <c r="H6" s="1593" t="s">
        <v>502</v>
      </c>
    </row>
    <row r="7" spans="1:11" ht="16.899999999999999" customHeight="1" thickBot="1" x14ac:dyDescent="0.25">
      <c r="A7" s="1578"/>
      <c r="B7" s="1581"/>
      <c r="C7" s="272" t="s">
        <v>503</v>
      </c>
      <c r="D7" s="1584"/>
      <c r="E7" s="1587"/>
      <c r="F7" s="1592"/>
      <c r="G7" s="1584"/>
      <c r="H7" s="1594"/>
    </row>
    <row r="8" spans="1:11" ht="12.75" customHeight="1" x14ac:dyDescent="0.2">
      <c r="A8" s="822">
        <v>1</v>
      </c>
      <c r="B8" s="620" t="s">
        <v>504</v>
      </c>
      <c r="C8" s="274">
        <v>44271</v>
      </c>
      <c r="D8" s="275" t="s">
        <v>1776</v>
      </c>
      <c r="E8" s="276">
        <v>29434.36</v>
      </c>
      <c r="F8" s="277">
        <v>29434.36</v>
      </c>
      <c r="G8" s="278">
        <v>0</v>
      </c>
      <c r="H8" s="279">
        <v>0</v>
      </c>
      <c r="I8" s="1124"/>
      <c r="J8" s="8"/>
      <c r="K8" s="8"/>
    </row>
    <row r="9" spans="1:11" ht="12.75" customHeight="1" x14ac:dyDescent="0.2">
      <c r="A9" s="280">
        <v>2</v>
      </c>
      <c r="B9" s="273" t="s">
        <v>728</v>
      </c>
      <c r="C9" s="274">
        <v>44271</v>
      </c>
      <c r="D9" s="275" t="s">
        <v>1776</v>
      </c>
      <c r="E9" s="281">
        <v>100239.15</v>
      </c>
      <c r="F9" s="282">
        <v>100239.15</v>
      </c>
      <c r="G9" s="283">
        <v>0</v>
      </c>
      <c r="H9" s="284">
        <v>0</v>
      </c>
      <c r="I9" s="8"/>
      <c r="J9" s="8"/>
      <c r="K9" s="8"/>
    </row>
    <row r="10" spans="1:11" x14ac:dyDescent="0.2">
      <c r="A10" s="280">
        <v>3</v>
      </c>
      <c r="B10" s="285" t="s">
        <v>506</v>
      </c>
      <c r="C10" s="274">
        <v>44271</v>
      </c>
      <c r="D10" s="275" t="s">
        <v>1776</v>
      </c>
      <c r="E10" s="286">
        <v>81183.17</v>
      </c>
      <c r="F10" s="287">
        <v>64983.17</v>
      </c>
      <c r="G10" s="278">
        <v>16200</v>
      </c>
      <c r="H10" s="288">
        <v>0</v>
      </c>
      <c r="I10" s="8"/>
      <c r="J10" s="8"/>
      <c r="K10" s="8"/>
    </row>
    <row r="11" spans="1:11" x14ac:dyDescent="0.2">
      <c r="A11" s="280">
        <v>4</v>
      </c>
      <c r="B11" s="273" t="s">
        <v>507</v>
      </c>
      <c r="C11" s="274">
        <v>44271</v>
      </c>
      <c r="D11" s="275" t="s">
        <v>1776</v>
      </c>
      <c r="E11" s="289">
        <v>55079.77</v>
      </c>
      <c r="F11" s="290">
        <v>55079.77</v>
      </c>
      <c r="G11" s="291">
        <v>0</v>
      </c>
      <c r="H11" s="284">
        <v>0</v>
      </c>
      <c r="I11" s="8"/>
      <c r="J11" s="8"/>
      <c r="K11" s="8"/>
    </row>
    <row r="12" spans="1:11" ht="12.75" customHeight="1" x14ac:dyDescent="0.2">
      <c r="A12" s="280">
        <v>5</v>
      </c>
      <c r="B12" s="273" t="s">
        <v>508</v>
      </c>
      <c r="C12" s="274">
        <v>44271</v>
      </c>
      <c r="D12" s="275" t="s">
        <v>1776</v>
      </c>
      <c r="E12" s="289">
        <v>181328.53</v>
      </c>
      <c r="F12" s="292">
        <v>145062.82</v>
      </c>
      <c r="G12" s="283">
        <v>36265.71</v>
      </c>
      <c r="H12" s="284">
        <v>0</v>
      </c>
      <c r="I12" s="8"/>
      <c r="J12" s="8"/>
      <c r="K12" s="8"/>
    </row>
    <row r="13" spans="1:11" ht="12.75" customHeight="1" x14ac:dyDescent="0.2">
      <c r="A13" s="280">
        <v>6</v>
      </c>
      <c r="B13" s="273" t="s">
        <v>509</v>
      </c>
      <c r="C13" s="274">
        <v>44271</v>
      </c>
      <c r="D13" s="275" t="s">
        <v>1776</v>
      </c>
      <c r="E13" s="289">
        <v>56996.27</v>
      </c>
      <c r="F13" s="293">
        <v>56996.27</v>
      </c>
      <c r="G13" s="283">
        <v>0</v>
      </c>
      <c r="H13" s="284">
        <v>0</v>
      </c>
      <c r="I13" s="8"/>
      <c r="J13" s="8"/>
      <c r="K13" s="8"/>
    </row>
    <row r="14" spans="1:11" ht="12.75" customHeight="1" x14ac:dyDescent="0.2">
      <c r="A14" s="280">
        <v>7</v>
      </c>
      <c r="B14" s="273" t="s">
        <v>729</v>
      </c>
      <c r="C14" s="274">
        <v>44271</v>
      </c>
      <c r="D14" s="275" t="s">
        <v>1776</v>
      </c>
      <c r="E14" s="289">
        <v>1656.43</v>
      </c>
      <c r="F14" s="293">
        <v>1656.43</v>
      </c>
      <c r="G14" s="283">
        <v>0</v>
      </c>
      <c r="H14" s="284">
        <v>0</v>
      </c>
      <c r="I14" s="8"/>
      <c r="J14" s="8"/>
      <c r="K14" s="8"/>
    </row>
    <row r="15" spans="1:11" ht="12.75" customHeight="1" x14ac:dyDescent="0.2">
      <c r="A15" s="280">
        <v>8</v>
      </c>
      <c r="B15" s="273" t="s">
        <v>510</v>
      </c>
      <c r="C15" s="274">
        <v>44271</v>
      </c>
      <c r="D15" s="275" t="s">
        <v>1776</v>
      </c>
      <c r="E15" s="289">
        <v>278494.27</v>
      </c>
      <c r="F15" s="292">
        <v>222795.42</v>
      </c>
      <c r="G15" s="283">
        <v>55698.85</v>
      </c>
      <c r="H15" s="284">
        <v>0</v>
      </c>
      <c r="I15" s="8"/>
      <c r="J15" s="8"/>
      <c r="K15" s="8"/>
    </row>
    <row r="16" spans="1:11" x14ac:dyDescent="0.2">
      <c r="A16" s="280">
        <v>9</v>
      </c>
      <c r="B16" s="273" t="s">
        <v>511</v>
      </c>
      <c r="C16" s="274">
        <v>44271</v>
      </c>
      <c r="D16" s="275" t="s">
        <v>1776</v>
      </c>
      <c r="E16" s="289">
        <v>248449.68</v>
      </c>
      <c r="F16" s="292">
        <v>200449.68</v>
      </c>
      <c r="G16" s="283">
        <v>48000</v>
      </c>
      <c r="H16" s="284">
        <v>0</v>
      </c>
      <c r="I16" s="8"/>
      <c r="J16" s="8"/>
      <c r="K16" s="8"/>
    </row>
    <row r="17" spans="1:11" x14ac:dyDescent="0.2">
      <c r="A17" s="280">
        <v>10</v>
      </c>
      <c r="B17" s="273" t="s">
        <v>512</v>
      </c>
      <c r="C17" s="274">
        <v>44271</v>
      </c>
      <c r="D17" s="275" t="s">
        <v>1776</v>
      </c>
      <c r="E17" s="289">
        <v>34001.11</v>
      </c>
      <c r="F17" s="292">
        <v>34001.11</v>
      </c>
      <c r="G17" s="283">
        <v>0</v>
      </c>
      <c r="H17" s="284">
        <v>0</v>
      </c>
      <c r="I17" s="8"/>
      <c r="J17" s="8"/>
      <c r="K17" s="8"/>
    </row>
    <row r="18" spans="1:11" x14ac:dyDescent="0.2">
      <c r="A18" s="280">
        <v>11</v>
      </c>
      <c r="B18" s="273" t="s">
        <v>513</v>
      </c>
      <c r="C18" s="274">
        <v>44271</v>
      </c>
      <c r="D18" s="275" t="s">
        <v>1776</v>
      </c>
      <c r="E18" s="289">
        <v>82533.72</v>
      </c>
      <c r="F18" s="292">
        <v>66836.09</v>
      </c>
      <c r="G18" s="283">
        <v>15697.63</v>
      </c>
      <c r="H18" s="284">
        <v>0</v>
      </c>
      <c r="I18" s="8"/>
      <c r="J18" s="8"/>
      <c r="K18" s="8"/>
    </row>
    <row r="19" spans="1:11" x14ac:dyDescent="0.2">
      <c r="A19" s="280">
        <v>12</v>
      </c>
      <c r="B19" s="273" t="s">
        <v>514</v>
      </c>
      <c r="C19" s="274">
        <v>44271</v>
      </c>
      <c r="D19" s="275" t="s">
        <v>1776</v>
      </c>
      <c r="E19" s="289">
        <v>74921.47</v>
      </c>
      <c r="F19" s="292">
        <v>59937.47</v>
      </c>
      <c r="G19" s="283">
        <v>14984</v>
      </c>
      <c r="H19" s="284">
        <v>0</v>
      </c>
      <c r="I19" s="8"/>
      <c r="J19" s="8"/>
      <c r="K19" s="8"/>
    </row>
    <row r="20" spans="1:11" x14ac:dyDescent="0.2">
      <c r="A20" s="280">
        <v>13</v>
      </c>
      <c r="B20" s="273" t="s">
        <v>515</v>
      </c>
      <c r="C20" s="274">
        <v>44271</v>
      </c>
      <c r="D20" s="275" t="s">
        <v>1776</v>
      </c>
      <c r="E20" s="289">
        <v>81783.63</v>
      </c>
      <c r="F20" s="292">
        <v>80903.509999999995</v>
      </c>
      <c r="G20" s="283">
        <v>880.12</v>
      </c>
      <c r="H20" s="284">
        <v>0</v>
      </c>
      <c r="I20" s="8"/>
      <c r="J20" s="8"/>
      <c r="K20" s="8"/>
    </row>
    <row r="21" spans="1:11" x14ac:dyDescent="0.2">
      <c r="A21" s="280">
        <v>14</v>
      </c>
      <c r="B21" s="273" t="s">
        <v>516</v>
      </c>
      <c r="C21" s="274">
        <v>44271</v>
      </c>
      <c r="D21" s="275" t="s">
        <v>1776</v>
      </c>
      <c r="E21" s="289">
        <v>83174.52</v>
      </c>
      <c r="F21" s="292">
        <v>66539.62</v>
      </c>
      <c r="G21" s="283">
        <v>16634.900000000001</v>
      </c>
      <c r="H21" s="284">
        <v>0</v>
      </c>
      <c r="I21" s="8"/>
      <c r="J21" s="8"/>
      <c r="K21" s="8"/>
    </row>
    <row r="22" spans="1:11" x14ac:dyDescent="0.2">
      <c r="A22" s="280">
        <v>15</v>
      </c>
      <c r="B22" s="273" t="s">
        <v>517</v>
      </c>
      <c r="C22" s="274">
        <v>44271</v>
      </c>
      <c r="D22" s="275" t="s">
        <v>1776</v>
      </c>
      <c r="E22" s="289">
        <v>241736.65</v>
      </c>
      <c r="F22" s="292">
        <v>193389.32</v>
      </c>
      <c r="G22" s="283">
        <v>48347.33</v>
      </c>
      <c r="H22" s="284">
        <v>0</v>
      </c>
      <c r="I22" s="8"/>
      <c r="J22" s="8"/>
      <c r="K22" s="8"/>
    </row>
    <row r="23" spans="1:11" x14ac:dyDescent="0.2">
      <c r="A23" s="280">
        <v>16</v>
      </c>
      <c r="B23" s="273" t="s">
        <v>518</v>
      </c>
      <c r="C23" s="274">
        <v>44271</v>
      </c>
      <c r="D23" s="275" t="s">
        <v>1776</v>
      </c>
      <c r="E23" s="289">
        <v>265435.37</v>
      </c>
      <c r="F23" s="292">
        <v>693.47</v>
      </c>
      <c r="G23" s="283">
        <v>0</v>
      </c>
      <c r="H23" s="284">
        <v>264741.90000000002</v>
      </c>
      <c r="I23" s="8"/>
      <c r="J23" s="8"/>
      <c r="K23" s="1124"/>
    </row>
    <row r="24" spans="1:11" x14ac:dyDescent="0.2">
      <c r="A24" s="280">
        <v>17</v>
      </c>
      <c r="B24" s="273" t="s">
        <v>519</v>
      </c>
      <c r="C24" s="274">
        <v>44271</v>
      </c>
      <c r="D24" s="275" t="s">
        <v>1776</v>
      </c>
      <c r="E24" s="289">
        <v>370601.69</v>
      </c>
      <c r="F24" s="292">
        <v>370601.69</v>
      </c>
      <c r="G24" s="283">
        <v>0</v>
      </c>
      <c r="H24" s="284">
        <v>0</v>
      </c>
      <c r="I24" s="8"/>
      <c r="J24" s="8"/>
      <c r="K24" s="8"/>
    </row>
    <row r="25" spans="1:11" x14ac:dyDescent="0.2">
      <c r="A25" s="280">
        <v>18</v>
      </c>
      <c r="B25" s="273" t="s">
        <v>521</v>
      </c>
      <c r="C25" s="274">
        <v>44271</v>
      </c>
      <c r="D25" s="275" t="s">
        <v>1776</v>
      </c>
      <c r="E25" s="289">
        <v>143336.62</v>
      </c>
      <c r="F25" s="292">
        <v>143336.62</v>
      </c>
      <c r="G25" s="294">
        <v>0</v>
      </c>
      <c r="H25" s="284">
        <v>0</v>
      </c>
      <c r="I25" s="8"/>
      <c r="J25" s="8"/>
      <c r="K25" s="8"/>
    </row>
    <row r="26" spans="1:11" ht="12.75" customHeight="1" x14ac:dyDescent="0.2">
      <c r="A26" s="280">
        <v>19</v>
      </c>
      <c r="B26" s="273" t="s">
        <v>523</v>
      </c>
      <c r="C26" s="274">
        <v>44271</v>
      </c>
      <c r="D26" s="275" t="s">
        <v>1776</v>
      </c>
      <c r="E26" s="286">
        <v>71753.289999999994</v>
      </c>
      <c r="F26" s="293">
        <v>71753.289999999994</v>
      </c>
      <c r="G26" s="283">
        <v>0</v>
      </c>
      <c r="H26" s="284">
        <v>0</v>
      </c>
      <c r="I26" s="8"/>
      <c r="J26" s="8"/>
      <c r="K26" s="8"/>
    </row>
    <row r="27" spans="1:11" x14ac:dyDescent="0.2">
      <c r="A27" s="280">
        <v>20</v>
      </c>
      <c r="B27" s="273" t="s">
        <v>524</v>
      </c>
      <c r="C27" s="274">
        <v>44271</v>
      </c>
      <c r="D27" s="275" t="s">
        <v>1776</v>
      </c>
      <c r="E27" s="289">
        <v>254661.35</v>
      </c>
      <c r="F27" s="292">
        <v>213669.66</v>
      </c>
      <c r="G27" s="283">
        <v>20048.41</v>
      </c>
      <c r="H27" s="284">
        <v>20943.28</v>
      </c>
      <c r="I27" s="8"/>
      <c r="J27" s="8"/>
      <c r="K27" s="8"/>
    </row>
    <row r="28" spans="1:11" x14ac:dyDescent="0.2">
      <c r="A28" s="280">
        <v>21</v>
      </c>
      <c r="B28" s="273" t="s">
        <v>525</v>
      </c>
      <c r="C28" s="274">
        <v>44271</v>
      </c>
      <c r="D28" s="275" t="s">
        <v>1776</v>
      </c>
      <c r="E28" s="295">
        <v>135313.95000000001</v>
      </c>
      <c r="F28" s="292">
        <v>129868</v>
      </c>
      <c r="G28" s="283">
        <v>0</v>
      </c>
      <c r="H28" s="284">
        <v>5445.95</v>
      </c>
      <c r="I28" s="8"/>
      <c r="J28" s="8"/>
      <c r="K28" s="8"/>
    </row>
    <row r="29" spans="1:11" x14ac:dyDescent="0.2">
      <c r="A29" s="280">
        <v>22</v>
      </c>
      <c r="B29" s="273" t="s">
        <v>730</v>
      </c>
      <c r="C29" s="274">
        <v>44271</v>
      </c>
      <c r="D29" s="275" t="s">
        <v>1776</v>
      </c>
      <c r="E29" s="295">
        <v>1488136.09</v>
      </c>
      <c r="F29" s="292">
        <v>1488136.09</v>
      </c>
      <c r="G29" s="283">
        <v>0</v>
      </c>
      <c r="H29" s="284">
        <v>0</v>
      </c>
      <c r="I29" s="8"/>
      <c r="J29" s="8"/>
      <c r="K29" s="8"/>
    </row>
    <row r="30" spans="1:11" x14ac:dyDescent="0.2">
      <c r="A30" s="280">
        <v>23</v>
      </c>
      <c r="B30" s="273" t="s">
        <v>526</v>
      </c>
      <c r="C30" s="274">
        <v>44271</v>
      </c>
      <c r="D30" s="275" t="s">
        <v>1776</v>
      </c>
      <c r="E30" s="289">
        <v>1824442.97</v>
      </c>
      <c r="F30" s="292">
        <v>1524442.97</v>
      </c>
      <c r="G30" s="283">
        <v>300000</v>
      </c>
      <c r="H30" s="284">
        <v>0</v>
      </c>
      <c r="I30" s="8"/>
      <c r="J30" s="8"/>
      <c r="K30" s="8"/>
    </row>
    <row r="31" spans="1:11" x14ac:dyDescent="0.2">
      <c r="A31" s="280">
        <v>24</v>
      </c>
      <c r="B31" s="273" t="s">
        <v>527</v>
      </c>
      <c r="C31" s="274">
        <v>44271</v>
      </c>
      <c r="D31" s="275" t="s">
        <v>1776</v>
      </c>
      <c r="E31" s="286">
        <v>68143.37</v>
      </c>
      <c r="F31" s="293">
        <v>54514.7</v>
      </c>
      <c r="G31" s="283">
        <v>13628.67</v>
      </c>
      <c r="H31" s="284">
        <v>0</v>
      </c>
      <c r="I31" s="8"/>
      <c r="J31" s="8"/>
      <c r="K31" s="8"/>
    </row>
    <row r="32" spans="1:11" x14ac:dyDescent="0.2">
      <c r="A32" s="280">
        <v>25</v>
      </c>
      <c r="B32" s="273" t="s">
        <v>528</v>
      </c>
      <c r="C32" s="274">
        <v>44271</v>
      </c>
      <c r="D32" s="275" t="s">
        <v>1776</v>
      </c>
      <c r="E32" s="281">
        <v>1249859.3999999999</v>
      </c>
      <c r="F32" s="292">
        <v>1249859.3999999999</v>
      </c>
      <c r="G32" s="283">
        <v>0</v>
      </c>
      <c r="H32" s="284">
        <v>0</v>
      </c>
      <c r="I32" s="8"/>
      <c r="J32" s="8"/>
      <c r="K32" s="8"/>
    </row>
    <row r="33" spans="1:11" x14ac:dyDescent="0.2">
      <c r="A33" s="280">
        <v>26</v>
      </c>
      <c r="B33" s="273" t="s">
        <v>530</v>
      </c>
      <c r="C33" s="274">
        <v>44271</v>
      </c>
      <c r="D33" s="275" t="s">
        <v>1776</v>
      </c>
      <c r="E33" s="289">
        <v>130271.36</v>
      </c>
      <c r="F33" s="292">
        <v>110271.36</v>
      </c>
      <c r="G33" s="294">
        <v>20000</v>
      </c>
      <c r="H33" s="284">
        <v>0</v>
      </c>
      <c r="I33" s="8"/>
      <c r="J33" s="8"/>
      <c r="K33" s="8"/>
    </row>
    <row r="34" spans="1:11" x14ac:dyDescent="0.2">
      <c r="A34" s="280">
        <v>27</v>
      </c>
      <c r="B34" s="316" t="s">
        <v>599</v>
      </c>
      <c r="C34" s="274">
        <v>44271</v>
      </c>
      <c r="D34" s="275" t="s">
        <v>1776</v>
      </c>
      <c r="E34" s="289">
        <v>352352.24</v>
      </c>
      <c r="F34" s="292">
        <v>352352.24</v>
      </c>
      <c r="G34" s="294">
        <v>0</v>
      </c>
      <c r="H34" s="284">
        <v>0</v>
      </c>
      <c r="I34" s="8"/>
      <c r="J34" s="8"/>
      <c r="K34" s="8"/>
    </row>
    <row r="35" spans="1:11" x14ac:dyDescent="0.2">
      <c r="A35" s="280">
        <v>28</v>
      </c>
      <c r="B35" s="273" t="s">
        <v>531</v>
      </c>
      <c r="C35" s="274">
        <v>44271</v>
      </c>
      <c r="D35" s="275" t="s">
        <v>1776</v>
      </c>
      <c r="E35" s="295">
        <v>974780.99</v>
      </c>
      <c r="F35" s="297">
        <v>881388.01</v>
      </c>
      <c r="G35" s="298">
        <v>93392.98</v>
      </c>
      <c r="H35" s="284">
        <v>0</v>
      </c>
      <c r="I35" s="8"/>
      <c r="J35" s="8"/>
      <c r="K35" s="8"/>
    </row>
    <row r="36" spans="1:11" ht="12.75" customHeight="1" x14ac:dyDescent="0.2">
      <c r="A36" s="280">
        <v>29</v>
      </c>
      <c r="B36" s="285" t="s">
        <v>535</v>
      </c>
      <c r="C36" s="274">
        <v>44271</v>
      </c>
      <c r="D36" s="275" t="s">
        <v>1776</v>
      </c>
      <c r="E36" s="286">
        <v>1028164.21</v>
      </c>
      <c r="F36" s="293">
        <v>1028164.21</v>
      </c>
      <c r="G36" s="283">
        <v>0</v>
      </c>
      <c r="H36" s="284">
        <v>0</v>
      </c>
      <c r="I36" s="8"/>
      <c r="J36" s="8"/>
      <c r="K36" s="8"/>
    </row>
    <row r="37" spans="1:11" ht="12.75" customHeight="1" x14ac:dyDescent="0.2">
      <c r="A37" s="280">
        <v>30</v>
      </c>
      <c r="B37" s="273" t="s">
        <v>536</v>
      </c>
      <c r="C37" s="274">
        <v>44271</v>
      </c>
      <c r="D37" s="275" t="s">
        <v>1776</v>
      </c>
      <c r="E37" s="289">
        <v>1167255.95</v>
      </c>
      <c r="F37" s="292">
        <v>986259.64</v>
      </c>
      <c r="G37" s="283">
        <v>180996.31</v>
      </c>
      <c r="H37" s="284">
        <v>0</v>
      </c>
      <c r="I37" s="8"/>
      <c r="J37" s="8"/>
      <c r="K37" s="8"/>
    </row>
    <row r="38" spans="1:11" ht="12.75" customHeight="1" x14ac:dyDescent="0.2">
      <c r="A38" s="280">
        <v>31</v>
      </c>
      <c r="B38" s="273" t="s">
        <v>537</v>
      </c>
      <c r="C38" s="1122">
        <v>44271</v>
      </c>
      <c r="D38" s="1123" t="s">
        <v>1776</v>
      </c>
      <c r="E38" s="289">
        <v>1763931.62</v>
      </c>
      <c r="F38" s="311">
        <v>1411145.62</v>
      </c>
      <c r="G38" s="283">
        <v>352786</v>
      </c>
      <c r="H38" s="284">
        <v>0</v>
      </c>
      <c r="I38" s="8"/>
      <c r="J38" s="8"/>
      <c r="K38" s="8"/>
    </row>
    <row r="39" spans="1:11" ht="12.75" customHeight="1" x14ac:dyDescent="0.2">
      <c r="A39" s="280">
        <v>32</v>
      </c>
      <c r="B39" s="285" t="s">
        <v>538</v>
      </c>
      <c r="C39" s="274">
        <v>44271</v>
      </c>
      <c r="D39" s="275" t="s">
        <v>1776</v>
      </c>
      <c r="E39" s="286">
        <v>284322.2</v>
      </c>
      <c r="F39" s="277">
        <v>284322.2</v>
      </c>
      <c r="G39" s="278">
        <v>0</v>
      </c>
      <c r="H39" s="288">
        <v>0</v>
      </c>
    </row>
    <row r="40" spans="1:11" ht="12.75" customHeight="1" x14ac:dyDescent="0.2">
      <c r="A40" s="280">
        <v>33</v>
      </c>
      <c r="B40" s="273" t="s">
        <v>539</v>
      </c>
      <c r="C40" s="274">
        <v>44271</v>
      </c>
      <c r="D40" s="275" t="s">
        <v>1776</v>
      </c>
      <c r="E40" s="289">
        <v>179861.19</v>
      </c>
      <c r="F40" s="311">
        <v>179861.19</v>
      </c>
      <c r="G40" s="283">
        <v>0</v>
      </c>
      <c r="H40" s="284">
        <v>0</v>
      </c>
    </row>
    <row r="41" spans="1:11" ht="12.75" customHeight="1" x14ac:dyDescent="0.2">
      <c r="A41" s="280">
        <v>34</v>
      </c>
      <c r="B41" s="273" t="s">
        <v>540</v>
      </c>
      <c r="C41" s="274">
        <v>44271</v>
      </c>
      <c r="D41" s="275" t="s">
        <v>1776</v>
      </c>
      <c r="E41" s="289">
        <v>0</v>
      </c>
      <c r="F41" s="311">
        <v>0</v>
      </c>
      <c r="G41" s="283">
        <v>0</v>
      </c>
      <c r="H41" s="284">
        <v>0</v>
      </c>
    </row>
    <row r="42" spans="1:11" ht="12.75" customHeight="1" thickBot="1" x14ac:dyDescent="0.25">
      <c r="A42" s="929">
        <v>35</v>
      </c>
      <c r="B42" s="273" t="s">
        <v>541</v>
      </c>
      <c r="C42" s="274">
        <v>44271</v>
      </c>
      <c r="D42" s="275" t="s">
        <v>1776</v>
      </c>
      <c r="E42" s="289">
        <v>544.73</v>
      </c>
      <c r="F42" s="311">
        <v>544.73</v>
      </c>
      <c r="G42" s="283">
        <v>0</v>
      </c>
      <c r="H42" s="284">
        <v>0</v>
      </c>
    </row>
    <row r="43" spans="1:11" ht="13.5" thickBot="1" x14ac:dyDescent="0.25">
      <c r="A43" s="1572" t="s">
        <v>533</v>
      </c>
      <c r="B43" s="1573"/>
      <c r="C43" s="1573"/>
      <c r="D43" s="1574"/>
      <c r="E43" s="301">
        <f>SUM(E8:E42)</f>
        <v>13384181.319999998</v>
      </c>
      <c r="F43" s="302">
        <f>SUM(F8:F42)</f>
        <v>11859489.279999999</v>
      </c>
      <c r="G43" s="303">
        <f>SUM(G8:G42)</f>
        <v>1233560.9099999999</v>
      </c>
      <c r="H43" s="304">
        <f>SUM(H8:H42)</f>
        <v>291131.13000000006</v>
      </c>
    </row>
    <row r="44" spans="1:11" s="8" customFormat="1" x14ac:dyDescent="0.2">
      <c r="A44" s="930"/>
      <c r="B44" s="930"/>
      <c r="C44" s="930"/>
      <c r="D44" s="930"/>
      <c r="E44" s="936"/>
      <c r="F44" s="936"/>
      <c r="G44" s="936"/>
      <c r="H44" s="936"/>
    </row>
    <row r="45" spans="1:11" x14ac:dyDescent="0.2">
      <c r="H45" s="466" t="s">
        <v>1759</v>
      </c>
    </row>
    <row r="46" spans="1:11" x14ac:dyDescent="0.2">
      <c r="H46" s="17"/>
    </row>
    <row r="47" spans="1:11" ht="18" x14ac:dyDescent="0.25">
      <c r="A47" s="1575" t="s">
        <v>1775</v>
      </c>
      <c r="B47" s="1575"/>
      <c r="C47" s="1575"/>
      <c r="D47" s="1575"/>
      <c r="E47" s="1575"/>
      <c r="F47" s="1575"/>
      <c r="G47" s="1575"/>
    </row>
    <row r="48" spans="1:11" ht="15.75" thickBot="1" x14ac:dyDescent="0.25">
      <c r="A48" s="269"/>
      <c r="B48" s="269"/>
      <c r="C48" s="269"/>
      <c r="D48" s="269"/>
      <c r="E48" s="269"/>
      <c r="F48" s="269"/>
      <c r="G48" s="269"/>
    </row>
    <row r="49" spans="1:8" ht="13.5" customHeight="1" thickBot="1" x14ac:dyDescent="0.25">
      <c r="A49" s="1576" t="s">
        <v>497</v>
      </c>
      <c r="B49" s="1579" t="s">
        <v>94</v>
      </c>
      <c r="C49" s="270" t="s">
        <v>498</v>
      </c>
      <c r="D49" s="1582" t="s">
        <v>499</v>
      </c>
      <c r="E49" s="1585" t="s">
        <v>1783</v>
      </c>
      <c r="F49" s="1588" t="s">
        <v>1784</v>
      </c>
      <c r="G49" s="1589"/>
      <c r="H49" s="1590"/>
    </row>
    <row r="50" spans="1:8" ht="12.75" customHeight="1" x14ac:dyDescent="0.2">
      <c r="A50" s="1577"/>
      <c r="B50" s="1580"/>
      <c r="C50" s="271" t="s">
        <v>1782</v>
      </c>
      <c r="D50" s="1583"/>
      <c r="E50" s="1586"/>
      <c r="F50" s="1591" t="s">
        <v>500</v>
      </c>
      <c r="G50" s="1582" t="s">
        <v>501</v>
      </c>
      <c r="H50" s="1593" t="s">
        <v>502</v>
      </c>
    </row>
    <row r="51" spans="1:8" ht="16.899999999999999" customHeight="1" thickBot="1" x14ac:dyDescent="0.25">
      <c r="A51" s="1578"/>
      <c r="B51" s="1581"/>
      <c r="C51" s="272" t="s">
        <v>503</v>
      </c>
      <c r="D51" s="1584"/>
      <c r="E51" s="1587"/>
      <c r="F51" s="1592"/>
      <c r="G51" s="1584"/>
      <c r="H51" s="1594"/>
    </row>
    <row r="52" spans="1:8" ht="12.75" customHeight="1" x14ac:dyDescent="0.2">
      <c r="A52" s="1564" t="s">
        <v>534</v>
      </c>
      <c r="B52" s="1565"/>
      <c r="C52" s="1565"/>
      <c r="D52" s="1566"/>
      <c r="E52" s="305">
        <f>E43</f>
        <v>13384181.319999998</v>
      </c>
      <c r="F52" s="306">
        <f>F43</f>
        <v>11859489.279999999</v>
      </c>
      <c r="G52" s="307">
        <f>G43</f>
        <v>1233560.9099999999</v>
      </c>
      <c r="H52" s="308">
        <f>H43</f>
        <v>291131.13000000006</v>
      </c>
    </row>
    <row r="53" spans="1:8" ht="12.75" customHeight="1" x14ac:dyDescent="0.2">
      <c r="A53" s="299">
        <v>36</v>
      </c>
      <c r="B53" s="273" t="s">
        <v>542</v>
      </c>
      <c r="C53" s="274">
        <v>44271</v>
      </c>
      <c r="D53" s="275" t="s">
        <v>1776</v>
      </c>
      <c r="E53" s="289">
        <v>0</v>
      </c>
      <c r="F53" s="311">
        <v>0</v>
      </c>
      <c r="G53" s="283">
        <v>0</v>
      </c>
      <c r="H53" s="284">
        <v>0</v>
      </c>
    </row>
    <row r="54" spans="1:8" x14ac:dyDescent="0.2">
      <c r="A54" s="296">
        <v>37</v>
      </c>
      <c r="B54" s="273" t="s">
        <v>543</v>
      </c>
      <c r="C54" s="274">
        <v>44271</v>
      </c>
      <c r="D54" s="275" t="s">
        <v>1776</v>
      </c>
      <c r="E54" s="289">
        <v>8000</v>
      </c>
      <c r="F54" s="311">
        <v>8000</v>
      </c>
      <c r="G54" s="283">
        <v>0</v>
      </c>
      <c r="H54" s="284">
        <v>0</v>
      </c>
    </row>
    <row r="55" spans="1:8" x14ac:dyDescent="0.2">
      <c r="A55" s="299">
        <v>38</v>
      </c>
      <c r="B55" s="273" t="s">
        <v>544</v>
      </c>
      <c r="C55" s="274">
        <v>44271</v>
      </c>
      <c r="D55" s="275" t="s">
        <v>1776</v>
      </c>
      <c r="E55" s="312">
        <v>4500</v>
      </c>
      <c r="F55" s="313">
        <v>4500</v>
      </c>
      <c r="G55" s="314">
        <v>0</v>
      </c>
      <c r="H55" s="315">
        <v>0</v>
      </c>
    </row>
    <row r="56" spans="1:8" ht="12.75" customHeight="1" x14ac:dyDescent="0.2">
      <c r="A56" s="299">
        <v>39</v>
      </c>
      <c r="B56" s="273" t="s">
        <v>545</v>
      </c>
      <c r="C56" s="274">
        <v>44271</v>
      </c>
      <c r="D56" s="275" t="s">
        <v>1776</v>
      </c>
      <c r="E56" s="289">
        <v>0</v>
      </c>
      <c r="F56" s="311">
        <v>0</v>
      </c>
      <c r="G56" s="283">
        <v>0</v>
      </c>
      <c r="H56" s="284">
        <v>0</v>
      </c>
    </row>
    <row r="57" spans="1:8" ht="12.75" customHeight="1" x14ac:dyDescent="0.2">
      <c r="A57" s="299">
        <v>40</v>
      </c>
      <c r="B57" s="273" t="s">
        <v>547</v>
      </c>
      <c r="C57" s="274">
        <v>44271</v>
      </c>
      <c r="D57" s="275" t="s">
        <v>1776</v>
      </c>
      <c r="E57" s="289">
        <v>186634.92</v>
      </c>
      <c r="F57" s="311">
        <v>186634.92</v>
      </c>
      <c r="G57" s="283">
        <v>0</v>
      </c>
      <c r="H57" s="284">
        <v>0</v>
      </c>
    </row>
    <row r="58" spans="1:8" ht="12.75" customHeight="1" x14ac:dyDescent="0.2">
      <c r="A58" s="299">
        <v>41</v>
      </c>
      <c r="B58" s="273" t="s">
        <v>548</v>
      </c>
      <c r="C58" s="274">
        <v>44271</v>
      </c>
      <c r="D58" s="275" t="s">
        <v>1776</v>
      </c>
      <c r="E58" s="289">
        <v>119622.54</v>
      </c>
      <c r="F58" s="311">
        <v>95698.54</v>
      </c>
      <c r="G58" s="283">
        <v>23924</v>
      </c>
      <c r="H58" s="284">
        <v>0</v>
      </c>
    </row>
    <row r="59" spans="1:8" ht="12.75" customHeight="1" x14ac:dyDescent="0.2">
      <c r="A59" s="296">
        <v>42</v>
      </c>
      <c r="B59" s="273" t="s">
        <v>549</v>
      </c>
      <c r="C59" s="274">
        <v>44271</v>
      </c>
      <c r="D59" s="275" t="s">
        <v>1776</v>
      </c>
      <c r="E59" s="289">
        <v>254891.72</v>
      </c>
      <c r="F59" s="311">
        <v>254891.72</v>
      </c>
      <c r="G59" s="283">
        <v>0</v>
      </c>
      <c r="H59" s="284">
        <v>0</v>
      </c>
    </row>
    <row r="60" spans="1:8" ht="12.75" customHeight="1" x14ac:dyDescent="0.2">
      <c r="A60" s="299">
        <v>43</v>
      </c>
      <c r="B60" s="273" t="s">
        <v>550</v>
      </c>
      <c r="C60" s="274">
        <v>44271</v>
      </c>
      <c r="D60" s="275" t="s">
        <v>1776</v>
      </c>
      <c r="E60" s="289">
        <v>818.02</v>
      </c>
      <c r="F60" s="311">
        <v>818.02</v>
      </c>
      <c r="G60" s="283">
        <v>0</v>
      </c>
      <c r="H60" s="284">
        <v>0</v>
      </c>
    </row>
    <row r="61" spans="1:8" ht="12.75" customHeight="1" x14ac:dyDescent="0.2">
      <c r="A61" s="299">
        <v>44</v>
      </c>
      <c r="B61" s="273" t="s">
        <v>551</v>
      </c>
      <c r="C61" s="274">
        <v>44271</v>
      </c>
      <c r="D61" s="275" t="s">
        <v>1776</v>
      </c>
      <c r="E61" s="289">
        <v>556025.43000000005</v>
      </c>
      <c r="F61" s="311">
        <v>556025.43000000005</v>
      </c>
      <c r="G61" s="283">
        <v>0</v>
      </c>
      <c r="H61" s="284">
        <v>0</v>
      </c>
    </row>
    <row r="62" spans="1:8" ht="12.75" customHeight="1" x14ac:dyDescent="0.2">
      <c r="A62" s="296">
        <v>45</v>
      </c>
      <c r="B62" s="273" t="s">
        <v>552</v>
      </c>
      <c r="C62" s="274">
        <v>44271</v>
      </c>
      <c r="D62" s="275" t="s">
        <v>1776</v>
      </c>
      <c r="E62" s="289">
        <v>0</v>
      </c>
      <c r="F62" s="311">
        <v>0</v>
      </c>
      <c r="G62" s="283">
        <v>0</v>
      </c>
      <c r="H62" s="284">
        <v>0</v>
      </c>
    </row>
    <row r="63" spans="1:8" ht="12.75" customHeight="1" x14ac:dyDescent="0.2">
      <c r="A63" s="299">
        <v>46</v>
      </c>
      <c r="B63" s="273" t="s">
        <v>553</v>
      </c>
      <c r="C63" s="274">
        <v>44271</v>
      </c>
      <c r="D63" s="275" t="s">
        <v>1776</v>
      </c>
      <c r="E63" s="289">
        <v>116138.08</v>
      </c>
      <c r="F63" s="311">
        <v>116138.08</v>
      </c>
      <c r="G63" s="283">
        <v>0</v>
      </c>
      <c r="H63" s="284">
        <v>0</v>
      </c>
    </row>
    <row r="64" spans="1:8" ht="12.75" customHeight="1" x14ac:dyDescent="0.2">
      <c r="A64" s="299">
        <v>47</v>
      </c>
      <c r="B64" s="273" t="s">
        <v>554</v>
      </c>
      <c r="C64" s="274">
        <v>44271</v>
      </c>
      <c r="D64" s="275" t="s">
        <v>1776</v>
      </c>
      <c r="E64" s="289">
        <v>317.93</v>
      </c>
      <c r="F64" s="311">
        <v>317.93</v>
      </c>
      <c r="G64" s="283">
        <v>0</v>
      </c>
      <c r="H64" s="284">
        <v>0</v>
      </c>
    </row>
    <row r="65" spans="1:8" ht="12.75" customHeight="1" x14ac:dyDescent="0.2">
      <c r="A65" s="296">
        <v>48</v>
      </c>
      <c r="B65" s="273" t="s">
        <v>555</v>
      </c>
      <c r="C65" s="274">
        <v>44271</v>
      </c>
      <c r="D65" s="275" t="s">
        <v>1776</v>
      </c>
      <c r="E65" s="289">
        <v>4997.54</v>
      </c>
      <c r="F65" s="311">
        <v>4997.54</v>
      </c>
      <c r="G65" s="283">
        <v>0</v>
      </c>
      <c r="H65" s="284">
        <v>0</v>
      </c>
    </row>
    <row r="66" spans="1:8" ht="12.75" customHeight="1" x14ac:dyDescent="0.2">
      <c r="A66" s="299">
        <v>49</v>
      </c>
      <c r="B66" s="273" t="s">
        <v>556</v>
      </c>
      <c r="C66" s="274">
        <v>44271</v>
      </c>
      <c r="D66" s="275" t="s">
        <v>1776</v>
      </c>
      <c r="E66" s="289">
        <v>815.88</v>
      </c>
      <c r="F66" s="311">
        <v>815.88</v>
      </c>
      <c r="G66" s="283">
        <v>0</v>
      </c>
      <c r="H66" s="284">
        <v>0</v>
      </c>
    </row>
    <row r="67" spans="1:8" x14ac:dyDescent="0.2">
      <c r="A67" s="299">
        <v>50</v>
      </c>
      <c r="B67" s="300" t="s">
        <v>731</v>
      </c>
      <c r="C67" s="274">
        <v>44271</v>
      </c>
      <c r="D67" s="275" t="s">
        <v>1776</v>
      </c>
      <c r="E67" s="289">
        <v>2770.27</v>
      </c>
      <c r="F67" s="311">
        <v>2770.27</v>
      </c>
      <c r="G67" s="283">
        <v>0</v>
      </c>
      <c r="H67" s="284">
        <v>0</v>
      </c>
    </row>
    <row r="68" spans="1:8" ht="13.5" thickBot="1" x14ac:dyDescent="0.25">
      <c r="A68" s="1121">
        <v>51</v>
      </c>
      <c r="B68" s="1125" t="s">
        <v>1787</v>
      </c>
      <c r="C68" s="274">
        <v>44271</v>
      </c>
      <c r="D68" s="275" t="s">
        <v>1776</v>
      </c>
      <c r="E68" s="312">
        <v>0</v>
      </c>
      <c r="F68" s="936">
        <v>0</v>
      </c>
      <c r="G68" s="314">
        <v>0</v>
      </c>
      <c r="H68" s="315">
        <v>0</v>
      </c>
    </row>
    <row r="69" spans="1:8" ht="13.5" customHeight="1" thickBot="1" x14ac:dyDescent="0.25">
      <c r="A69" s="1567" t="s">
        <v>557</v>
      </c>
      <c r="B69" s="1568"/>
      <c r="C69" s="1267"/>
      <c r="D69" s="1267"/>
      <c r="E69" s="345">
        <f>SUM(E52:E68)</f>
        <v>14639713.649999997</v>
      </c>
      <c r="F69" s="346">
        <f>SUM(F52:F68)</f>
        <v>13091097.609999998</v>
      </c>
      <c r="G69" s="347">
        <f>SUM(G52:G68)</f>
        <v>1257484.9099999999</v>
      </c>
      <c r="H69" s="348">
        <f>SUM(H52:H68)</f>
        <v>291131.13000000006</v>
      </c>
    </row>
    <row r="70" spans="1:8" ht="13.5" customHeight="1" thickBot="1" x14ac:dyDescent="0.25">
      <c r="A70" s="1569" t="s">
        <v>558</v>
      </c>
      <c r="B70" s="1570"/>
      <c r="C70" s="1570"/>
      <c r="D70" s="1571"/>
      <c r="E70" s="301">
        <v>100</v>
      </c>
      <c r="F70" s="302">
        <f>F69/(E69)*100</f>
        <v>89.42181468146407</v>
      </c>
      <c r="G70" s="303">
        <f>G69/(E69)*100</f>
        <v>8.5895458071340087</v>
      </c>
      <c r="H70" s="304">
        <f>H69/E69*100</f>
        <v>1.9886395114019195</v>
      </c>
    </row>
    <row r="71" spans="1:8" x14ac:dyDescent="0.2">
      <c r="A71" s="317">
        <v>52</v>
      </c>
      <c r="B71" s="318" t="s">
        <v>560</v>
      </c>
      <c r="C71" s="1122">
        <v>44334</v>
      </c>
      <c r="D71" s="310" t="s">
        <v>1868</v>
      </c>
      <c r="E71" s="281">
        <v>173644.87</v>
      </c>
      <c r="F71" s="319">
        <v>103644.87</v>
      </c>
      <c r="G71" s="320">
        <v>70000</v>
      </c>
      <c r="H71" s="322">
        <v>0</v>
      </c>
    </row>
    <row r="72" spans="1:8" x14ac:dyDescent="0.2">
      <c r="A72" s="317">
        <v>53</v>
      </c>
      <c r="B72" s="318" t="s">
        <v>732</v>
      </c>
      <c r="C72" s="1122">
        <v>44334</v>
      </c>
      <c r="D72" s="310" t="s">
        <v>1868</v>
      </c>
      <c r="E72" s="323">
        <v>0</v>
      </c>
      <c r="F72" s="324">
        <v>0</v>
      </c>
      <c r="G72" s="325">
        <v>0</v>
      </c>
      <c r="H72" s="326">
        <v>0</v>
      </c>
    </row>
    <row r="73" spans="1:8" x14ac:dyDescent="0.2">
      <c r="A73" s="317">
        <v>54</v>
      </c>
      <c r="B73" s="318" t="s">
        <v>561</v>
      </c>
      <c r="C73" s="1122">
        <v>44334</v>
      </c>
      <c r="D73" s="310" t="s">
        <v>1868</v>
      </c>
      <c r="E73" s="323">
        <v>30155.17</v>
      </c>
      <c r="F73" s="324">
        <v>30155.17</v>
      </c>
      <c r="G73" s="325">
        <v>0</v>
      </c>
      <c r="H73" s="326">
        <v>0</v>
      </c>
    </row>
    <row r="74" spans="1:8" ht="12.75" customHeight="1" x14ac:dyDescent="0.2">
      <c r="A74" s="317">
        <v>55</v>
      </c>
      <c r="B74" s="327" t="s">
        <v>563</v>
      </c>
      <c r="C74" s="1122">
        <v>44334</v>
      </c>
      <c r="D74" s="310" t="s">
        <v>1868</v>
      </c>
      <c r="E74" s="323">
        <v>2757</v>
      </c>
      <c r="F74" s="324">
        <v>552</v>
      </c>
      <c r="G74" s="325">
        <v>2205</v>
      </c>
      <c r="H74" s="326">
        <v>0</v>
      </c>
    </row>
    <row r="75" spans="1:8" ht="12.75" customHeight="1" x14ac:dyDescent="0.2">
      <c r="A75" s="317">
        <v>56</v>
      </c>
      <c r="B75" s="327" t="s">
        <v>564</v>
      </c>
      <c r="C75" s="1122">
        <v>44334</v>
      </c>
      <c r="D75" s="310" t="s">
        <v>1868</v>
      </c>
      <c r="E75" s="323">
        <v>86186.74</v>
      </c>
      <c r="F75" s="324">
        <v>86186.74</v>
      </c>
      <c r="G75" s="325">
        <v>0</v>
      </c>
      <c r="H75" s="326">
        <v>0</v>
      </c>
    </row>
    <row r="76" spans="1:8" ht="12.75" customHeight="1" x14ac:dyDescent="0.2">
      <c r="A76" s="317">
        <v>57</v>
      </c>
      <c r="B76" s="318" t="s">
        <v>565</v>
      </c>
      <c r="C76" s="1122">
        <v>44334</v>
      </c>
      <c r="D76" s="310" t="s">
        <v>1868</v>
      </c>
      <c r="E76" s="323">
        <v>49923.34</v>
      </c>
      <c r="F76" s="324">
        <v>9985.34</v>
      </c>
      <c r="G76" s="325">
        <v>39938</v>
      </c>
      <c r="H76" s="326">
        <v>0</v>
      </c>
    </row>
    <row r="77" spans="1:8" ht="12.75" customHeight="1" x14ac:dyDescent="0.2">
      <c r="A77" s="317">
        <v>58</v>
      </c>
      <c r="B77" s="318" t="s">
        <v>566</v>
      </c>
      <c r="C77" s="1122">
        <v>44334</v>
      </c>
      <c r="D77" s="310" t="s">
        <v>1868</v>
      </c>
      <c r="E77" s="323">
        <v>6086.5</v>
      </c>
      <c r="F77" s="324">
        <v>6086.5</v>
      </c>
      <c r="G77" s="325">
        <v>0</v>
      </c>
      <c r="H77" s="326">
        <v>0</v>
      </c>
    </row>
    <row r="78" spans="1:8" ht="12.75" customHeight="1" x14ac:dyDescent="0.2">
      <c r="A78" s="317">
        <v>59</v>
      </c>
      <c r="B78" s="328" t="s">
        <v>567</v>
      </c>
      <c r="C78" s="1122">
        <v>44334</v>
      </c>
      <c r="D78" s="310" t="s">
        <v>1868</v>
      </c>
      <c r="E78" s="323">
        <v>23724</v>
      </c>
      <c r="F78" s="324">
        <v>23724</v>
      </c>
      <c r="G78" s="325">
        <v>0</v>
      </c>
      <c r="H78" s="326">
        <v>0</v>
      </c>
    </row>
    <row r="79" spans="1:8" ht="12.75" customHeight="1" x14ac:dyDescent="0.2">
      <c r="A79" s="317">
        <v>60</v>
      </c>
      <c r="B79" s="329" t="s">
        <v>568</v>
      </c>
      <c r="C79" s="1122">
        <v>44334</v>
      </c>
      <c r="D79" s="310" t="s">
        <v>1868</v>
      </c>
      <c r="E79" s="323">
        <v>455226.84</v>
      </c>
      <c r="F79" s="324">
        <v>455226.84</v>
      </c>
      <c r="G79" s="325">
        <v>0</v>
      </c>
      <c r="H79" s="326">
        <v>0</v>
      </c>
    </row>
    <row r="80" spans="1:8" ht="12.75" customHeight="1" x14ac:dyDescent="0.2">
      <c r="A80" s="317">
        <v>61</v>
      </c>
      <c r="B80" s="318" t="s">
        <v>569</v>
      </c>
      <c r="C80" s="1122">
        <v>44334</v>
      </c>
      <c r="D80" s="310" t="s">
        <v>1868</v>
      </c>
      <c r="E80" s="281">
        <v>12647.74</v>
      </c>
      <c r="F80" s="330">
        <v>2647.74</v>
      </c>
      <c r="G80" s="320">
        <v>10000</v>
      </c>
      <c r="H80" s="322">
        <v>0</v>
      </c>
    </row>
    <row r="81" spans="1:9" ht="13.5" customHeight="1" x14ac:dyDescent="0.2">
      <c r="A81" s="352">
        <v>62</v>
      </c>
      <c r="B81" s="328" t="s">
        <v>570</v>
      </c>
      <c r="C81" s="274">
        <v>44334</v>
      </c>
      <c r="D81" s="333" t="s">
        <v>1868</v>
      </c>
      <c r="E81" s="1336">
        <v>24729.7</v>
      </c>
      <c r="F81" s="1337">
        <v>9729.7000000000007</v>
      </c>
      <c r="G81" s="1338">
        <v>15000</v>
      </c>
      <c r="H81" s="1339">
        <v>0</v>
      </c>
    </row>
    <row r="82" spans="1:9" ht="13.5" customHeight="1" x14ac:dyDescent="0.2">
      <c r="A82" s="317">
        <v>63</v>
      </c>
      <c r="B82" s="327" t="s">
        <v>571</v>
      </c>
      <c r="C82" s="1122">
        <v>44334</v>
      </c>
      <c r="D82" s="310" t="s">
        <v>1868</v>
      </c>
      <c r="E82" s="281">
        <v>3780.93</v>
      </c>
      <c r="F82" s="330">
        <v>755.93</v>
      </c>
      <c r="G82" s="320">
        <v>3025</v>
      </c>
      <c r="H82" s="322">
        <v>0</v>
      </c>
    </row>
    <row r="83" spans="1:9" ht="13.5" customHeight="1" x14ac:dyDescent="0.2">
      <c r="A83" s="317">
        <v>64</v>
      </c>
      <c r="B83" s="331" t="s">
        <v>601</v>
      </c>
      <c r="C83" s="1122">
        <v>44334</v>
      </c>
      <c r="D83" s="310" t="s">
        <v>1868</v>
      </c>
      <c r="E83" s="334">
        <v>0</v>
      </c>
      <c r="F83" s="335">
        <v>0</v>
      </c>
      <c r="G83" s="336">
        <v>0</v>
      </c>
      <c r="H83" s="337">
        <v>0</v>
      </c>
    </row>
    <row r="84" spans="1:9" ht="13.5" customHeight="1" x14ac:dyDescent="0.2">
      <c r="A84" s="317">
        <v>65</v>
      </c>
      <c r="B84" s="331" t="s">
        <v>573</v>
      </c>
      <c r="C84" s="1122">
        <v>44334</v>
      </c>
      <c r="D84" s="310" t="s">
        <v>1868</v>
      </c>
      <c r="E84" s="334">
        <v>74264.42</v>
      </c>
      <c r="F84" s="335">
        <v>74264.42</v>
      </c>
      <c r="G84" s="336">
        <v>0</v>
      </c>
      <c r="H84" s="337">
        <v>0</v>
      </c>
    </row>
    <row r="85" spans="1:9" ht="13.5" customHeight="1" thickBot="1" x14ac:dyDescent="0.25">
      <c r="A85" s="317">
        <v>66</v>
      </c>
      <c r="B85" s="338" t="s">
        <v>574</v>
      </c>
      <c r="C85" s="1291">
        <v>44334</v>
      </c>
      <c r="D85" s="310" t="s">
        <v>1868</v>
      </c>
      <c r="E85" s="339">
        <v>1153.19</v>
      </c>
      <c r="F85" s="340">
        <v>1153.19</v>
      </c>
      <c r="G85" s="341">
        <v>0</v>
      </c>
      <c r="H85" s="342">
        <v>0</v>
      </c>
    </row>
    <row r="86" spans="1:9" ht="13.5" customHeight="1" thickBot="1" x14ac:dyDescent="0.25">
      <c r="A86" s="1567" t="s">
        <v>575</v>
      </c>
      <c r="B86" s="1568"/>
      <c r="C86" s="343"/>
      <c r="D86" s="344"/>
      <c r="E86" s="345">
        <f>SUM(E71:E85)</f>
        <v>944280.44</v>
      </c>
      <c r="F86" s="346">
        <f t="shared" ref="F86:H86" si="0">SUM(F71:F85)</f>
        <v>804112.44</v>
      </c>
      <c r="G86" s="825">
        <f t="shared" si="0"/>
        <v>140168</v>
      </c>
      <c r="H86" s="348">
        <f t="shared" si="0"/>
        <v>0</v>
      </c>
    </row>
    <row r="87" spans="1:9" ht="13.5" customHeight="1" thickBot="1" x14ac:dyDescent="0.25">
      <c r="A87" s="1569" t="s">
        <v>576</v>
      </c>
      <c r="B87" s="1570"/>
      <c r="C87" s="1570"/>
      <c r="D87" s="1571"/>
      <c r="E87" s="301">
        <v>100</v>
      </c>
      <c r="F87" s="302">
        <f>F86/(E86)*100</f>
        <v>85.15610468432449</v>
      </c>
      <c r="G87" s="303">
        <f>G86/(E86)*100</f>
        <v>14.843895315675502</v>
      </c>
      <c r="H87" s="304">
        <f>H86/E86*100</f>
        <v>0</v>
      </c>
    </row>
    <row r="88" spans="1:9" ht="13.5" customHeight="1" x14ac:dyDescent="0.2">
      <c r="A88" s="1340"/>
      <c r="B88" s="1340"/>
      <c r="C88" s="1340"/>
      <c r="D88" s="1340"/>
      <c r="E88" s="936"/>
      <c r="F88" s="936"/>
      <c r="G88" s="936"/>
      <c r="H88" s="936"/>
    </row>
    <row r="89" spans="1:9" x14ac:dyDescent="0.2">
      <c r="H89" s="466" t="s">
        <v>1760</v>
      </c>
    </row>
    <row r="90" spans="1:9" x14ac:dyDescent="0.2">
      <c r="H90" s="10"/>
    </row>
    <row r="91" spans="1:9" ht="18" x14ac:dyDescent="0.25">
      <c r="A91" s="1575" t="s">
        <v>1775</v>
      </c>
      <c r="B91" s="1575"/>
      <c r="C91" s="1575"/>
      <c r="D91" s="1575"/>
      <c r="E91" s="1575"/>
      <c r="F91" s="1575"/>
      <c r="G91" s="1575"/>
    </row>
    <row r="92" spans="1:9" ht="15.75" thickBot="1" x14ac:dyDescent="0.25">
      <c r="A92" s="269"/>
      <c r="B92" s="269"/>
      <c r="C92" s="269"/>
      <c r="D92" s="269"/>
      <c r="E92" s="269"/>
      <c r="F92" s="269"/>
      <c r="G92" s="269"/>
    </row>
    <row r="93" spans="1:9" ht="13.5" customHeight="1" thickBot="1" x14ac:dyDescent="0.25">
      <c r="A93" s="1576" t="s">
        <v>497</v>
      </c>
      <c r="B93" s="1579" t="s">
        <v>94</v>
      </c>
      <c r="C93" s="270" t="s">
        <v>498</v>
      </c>
      <c r="D93" s="1582" t="s">
        <v>499</v>
      </c>
      <c r="E93" s="1585" t="s">
        <v>1783</v>
      </c>
      <c r="F93" s="1588" t="s">
        <v>1784</v>
      </c>
      <c r="G93" s="1589"/>
      <c r="H93" s="1590"/>
    </row>
    <row r="94" spans="1:9" ht="12.75" customHeight="1" x14ac:dyDescent="0.2">
      <c r="A94" s="1577"/>
      <c r="B94" s="1580"/>
      <c r="C94" s="271" t="s">
        <v>1782</v>
      </c>
      <c r="D94" s="1583"/>
      <c r="E94" s="1586"/>
      <c r="F94" s="1591" t="s">
        <v>500</v>
      </c>
      <c r="G94" s="1582" t="s">
        <v>501</v>
      </c>
      <c r="H94" s="1593" t="s">
        <v>502</v>
      </c>
    </row>
    <row r="95" spans="1:9" ht="16.899999999999999" customHeight="1" thickBot="1" x14ac:dyDescent="0.25">
      <c r="A95" s="1578"/>
      <c r="B95" s="1581"/>
      <c r="C95" s="272" t="s">
        <v>503</v>
      </c>
      <c r="D95" s="1584"/>
      <c r="E95" s="1587"/>
      <c r="F95" s="1592"/>
      <c r="G95" s="1584"/>
      <c r="H95" s="1594"/>
    </row>
    <row r="96" spans="1:9" ht="13.5" thickBot="1" x14ac:dyDescent="0.25">
      <c r="A96" s="349">
        <v>67</v>
      </c>
      <c r="B96" s="329" t="s">
        <v>577</v>
      </c>
      <c r="C96" s="350">
        <v>44292</v>
      </c>
      <c r="D96" s="309" t="s">
        <v>1777</v>
      </c>
      <c r="E96" s="312">
        <v>775069.01</v>
      </c>
      <c r="F96" s="351">
        <v>175069.01</v>
      </c>
      <c r="G96" s="314">
        <v>600000</v>
      </c>
      <c r="H96" s="315">
        <v>0</v>
      </c>
      <c r="I96" s="4"/>
    </row>
    <row r="97" spans="1:8" ht="13.5" thickBot="1" x14ac:dyDescent="0.25">
      <c r="A97" s="1567" t="s">
        <v>578</v>
      </c>
      <c r="B97" s="1568"/>
      <c r="C97" s="343"/>
      <c r="D97" s="344"/>
      <c r="E97" s="345">
        <f>E96</f>
        <v>775069.01</v>
      </c>
      <c r="F97" s="346">
        <f>F96</f>
        <v>175069.01</v>
      </c>
      <c r="G97" s="347">
        <f>SUM(G96)</f>
        <v>600000</v>
      </c>
      <c r="H97" s="348">
        <f>SUM(H96)</f>
        <v>0</v>
      </c>
    </row>
    <row r="98" spans="1:8" ht="13.5" thickBot="1" x14ac:dyDescent="0.25">
      <c r="A98" s="1569" t="s">
        <v>579</v>
      </c>
      <c r="B98" s="1570"/>
      <c r="C98" s="1570"/>
      <c r="D98" s="1571"/>
      <c r="E98" s="301">
        <v>100</v>
      </c>
      <c r="F98" s="302">
        <f>F97/(E97)*100</f>
        <v>22.587538366422365</v>
      </c>
      <c r="G98" s="303">
        <f>G97/(E97)*100</f>
        <v>77.412461633577635</v>
      </c>
      <c r="H98" s="304">
        <v>0</v>
      </c>
    </row>
    <row r="99" spans="1:8" x14ac:dyDescent="0.2">
      <c r="A99" s="352">
        <v>68</v>
      </c>
      <c r="B99" s="331" t="s">
        <v>580</v>
      </c>
      <c r="C99" s="332">
        <v>44292</v>
      </c>
      <c r="D99" s="333" t="s">
        <v>1778</v>
      </c>
      <c r="E99" s="286">
        <v>761.54</v>
      </c>
      <c r="F99" s="287">
        <v>761.54</v>
      </c>
      <c r="G99" s="278">
        <v>0</v>
      </c>
      <c r="H99" s="288">
        <v>0</v>
      </c>
    </row>
    <row r="100" spans="1:8" x14ac:dyDescent="0.2">
      <c r="A100" s="352">
        <v>69</v>
      </c>
      <c r="B100" s="328" t="s">
        <v>581</v>
      </c>
      <c r="C100" s="321">
        <v>44292</v>
      </c>
      <c r="D100" s="310" t="s">
        <v>1778</v>
      </c>
      <c r="E100" s="286">
        <v>0</v>
      </c>
      <c r="F100" s="287">
        <v>0</v>
      </c>
      <c r="G100" s="278">
        <v>0</v>
      </c>
      <c r="H100" s="288">
        <v>0</v>
      </c>
    </row>
    <row r="101" spans="1:8" ht="12.75" customHeight="1" x14ac:dyDescent="0.2">
      <c r="A101" s="317">
        <v>70</v>
      </c>
      <c r="B101" s="327" t="s">
        <v>582</v>
      </c>
      <c r="C101" s="321">
        <v>44292</v>
      </c>
      <c r="D101" s="310" t="s">
        <v>1778</v>
      </c>
      <c r="E101" s="289">
        <v>22780.5</v>
      </c>
      <c r="F101" s="293">
        <v>22780.5</v>
      </c>
      <c r="G101" s="283">
        <v>0</v>
      </c>
      <c r="H101" s="284">
        <v>0</v>
      </c>
    </row>
    <row r="102" spans="1:8" ht="12.75" customHeight="1" x14ac:dyDescent="0.2">
      <c r="A102" s="352">
        <v>71</v>
      </c>
      <c r="B102" s="328" t="s">
        <v>583</v>
      </c>
      <c r="C102" s="321">
        <v>44292</v>
      </c>
      <c r="D102" s="310" t="s">
        <v>1778</v>
      </c>
      <c r="E102" s="289">
        <v>32245.19</v>
      </c>
      <c r="F102" s="282">
        <v>32245.19</v>
      </c>
      <c r="G102" s="283">
        <v>0</v>
      </c>
      <c r="H102" s="284">
        <v>0</v>
      </c>
    </row>
    <row r="103" spans="1:8" ht="12.75" customHeight="1" thickBot="1" x14ac:dyDescent="0.25">
      <c r="A103" s="352">
        <v>72</v>
      </c>
      <c r="B103" s="329" t="s">
        <v>584</v>
      </c>
      <c r="C103" s="353">
        <v>44292</v>
      </c>
      <c r="D103" s="310" t="s">
        <v>1778</v>
      </c>
      <c r="E103" s="312">
        <v>209892.07</v>
      </c>
      <c r="F103" s="351">
        <v>209892.07</v>
      </c>
      <c r="G103" s="314">
        <v>0</v>
      </c>
      <c r="H103" s="315">
        <v>0</v>
      </c>
    </row>
    <row r="104" spans="1:8" ht="13.5" thickBot="1" x14ac:dyDescent="0.25">
      <c r="A104" s="1567" t="s">
        <v>585</v>
      </c>
      <c r="B104" s="1568"/>
      <c r="C104" s="343"/>
      <c r="D104" s="344"/>
      <c r="E104" s="345">
        <f>SUM(E99:E103)</f>
        <v>265679.3</v>
      </c>
      <c r="F104" s="346">
        <f>SUM(F99:F103)</f>
        <v>265679.3</v>
      </c>
      <c r="G104" s="347">
        <f>SUM(G99:G103)</f>
        <v>0</v>
      </c>
      <c r="H104" s="348">
        <f>SUM(H99:H103)</f>
        <v>0</v>
      </c>
    </row>
    <row r="105" spans="1:8" ht="13.5" thickBot="1" x14ac:dyDescent="0.25">
      <c r="A105" s="1569" t="s">
        <v>586</v>
      </c>
      <c r="B105" s="1570"/>
      <c r="C105" s="1570"/>
      <c r="D105" s="1571"/>
      <c r="E105" s="301">
        <v>100</v>
      </c>
      <c r="F105" s="302">
        <f>F104/(E104)*100</f>
        <v>100</v>
      </c>
      <c r="G105" s="303">
        <f>G104/(E104)*100</f>
        <v>0</v>
      </c>
      <c r="H105" s="304">
        <v>0</v>
      </c>
    </row>
    <row r="106" spans="1:8" ht="13.5" thickBot="1" x14ac:dyDescent="0.25">
      <c r="A106" s="349">
        <v>73</v>
      </c>
      <c r="B106" s="355" t="s">
        <v>587</v>
      </c>
      <c r="C106" s="353">
        <v>44271</v>
      </c>
      <c r="D106" s="354" t="s">
        <v>1779</v>
      </c>
      <c r="E106" s="312">
        <v>230741.65</v>
      </c>
      <c r="F106" s="351">
        <v>190741.65</v>
      </c>
      <c r="G106" s="314">
        <v>40000</v>
      </c>
      <c r="H106" s="315">
        <v>0</v>
      </c>
    </row>
    <row r="107" spans="1:8" ht="13.5" thickBot="1" x14ac:dyDescent="0.25">
      <c r="A107" s="1567" t="s">
        <v>588</v>
      </c>
      <c r="B107" s="1568"/>
      <c r="C107" s="343"/>
      <c r="D107" s="344"/>
      <c r="E107" s="345">
        <f>E106</f>
        <v>230741.65</v>
      </c>
      <c r="F107" s="356">
        <f>F106</f>
        <v>190741.65</v>
      </c>
      <c r="G107" s="347">
        <f>G106</f>
        <v>40000</v>
      </c>
      <c r="H107" s="348">
        <f>H106</f>
        <v>0</v>
      </c>
    </row>
    <row r="108" spans="1:8" ht="13.5" thickBot="1" x14ac:dyDescent="0.25">
      <c r="A108" s="1569" t="s">
        <v>589</v>
      </c>
      <c r="B108" s="1570"/>
      <c r="C108" s="1570"/>
      <c r="D108" s="1571"/>
      <c r="E108" s="301">
        <v>100</v>
      </c>
      <c r="F108" s="302">
        <f>F107/(E107)*100</f>
        <v>82.664594796821461</v>
      </c>
      <c r="G108" s="303">
        <f>G107/(E107)*100</f>
        <v>17.335405203178532</v>
      </c>
      <c r="H108" s="304">
        <v>0</v>
      </c>
    </row>
    <row r="109" spans="1:8" ht="13.5" thickBot="1" x14ac:dyDescent="0.25">
      <c r="A109" s="1595" t="s">
        <v>593</v>
      </c>
      <c r="B109" s="1596"/>
      <c r="C109" s="1596"/>
      <c r="D109" s="1597"/>
      <c r="E109" s="358">
        <f>E107+E104+E97+E86+E69</f>
        <v>16855484.049999997</v>
      </c>
      <c r="F109" s="359">
        <f>F107+F104+F97+F86+F69</f>
        <v>14526700.009999998</v>
      </c>
      <c r="G109" s="360">
        <f>G107+G104+G97+G86+G69</f>
        <v>2037652.91</v>
      </c>
      <c r="H109" s="361">
        <f>H107+H104+H97+H86+H69</f>
        <v>291131.13000000006</v>
      </c>
    </row>
    <row r="110" spans="1:8" ht="13.5" thickBot="1" x14ac:dyDescent="0.25">
      <c r="A110" s="1598" t="s">
        <v>594</v>
      </c>
      <c r="B110" s="1599"/>
      <c r="C110" s="362"/>
      <c r="D110" s="363"/>
      <c r="E110" s="364">
        <v>100</v>
      </c>
      <c r="F110" s="365">
        <f>F109/(E109)*100</f>
        <v>86.183819858914106</v>
      </c>
      <c r="G110" s="366">
        <f>G109/(E109)*100</f>
        <v>12.088961099874201</v>
      </c>
      <c r="H110" s="367">
        <f>H109/E109*100</f>
        <v>1.7272190412116948</v>
      </c>
    </row>
    <row r="111" spans="1:8" s="5" customFormat="1" ht="13.5" customHeight="1" x14ac:dyDescent="0.2">
      <c r="B111" s="6"/>
    </row>
    <row r="112" spans="1:8" x14ac:dyDescent="0.2">
      <c r="H112" s="9"/>
    </row>
    <row r="113" spans="5:8" x14ac:dyDescent="0.2">
      <c r="E113" s="10"/>
      <c r="H113" s="9"/>
    </row>
    <row r="114" spans="5:8" x14ac:dyDescent="0.2">
      <c r="H114" s="9"/>
    </row>
    <row r="115" spans="5:8" x14ac:dyDescent="0.2">
      <c r="H115" s="9"/>
    </row>
    <row r="116" spans="5:8" x14ac:dyDescent="0.2">
      <c r="E116" s="4"/>
      <c r="H116" s="9"/>
    </row>
    <row r="117" spans="5:8" x14ac:dyDescent="0.2">
      <c r="H117" s="9"/>
    </row>
    <row r="118" spans="5:8" x14ac:dyDescent="0.2">
      <c r="H118" s="9"/>
    </row>
    <row r="119" spans="5:8" x14ac:dyDescent="0.2">
      <c r="H119" s="9"/>
    </row>
    <row r="120" spans="5:8" x14ac:dyDescent="0.2">
      <c r="H120" s="9"/>
    </row>
    <row r="121" spans="5:8" x14ac:dyDescent="0.2">
      <c r="H121" s="9"/>
    </row>
  </sheetData>
  <mergeCells count="41">
    <mergeCell ref="A108:D108"/>
    <mergeCell ref="A109:D109"/>
    <mergeCell ref="A110:B110"/>
    <mergeCell ref="H94:H95"/>
    <mergeCell ref="A86:B86"/>
    <mergeCell ref="A87:D87"/>
    <mergeCell ref="A97:B97"/>
    <mergeCell ref="A98:D98"/>
    <mergeCell ref="A93:A95"/>
    <mergeCell ref="A107:B107"/>
    <mergeCell ref="A91:G91"/>
    <mergeCell ref="D93:D95"/>
    <mergeCell ref="E93:E95"/>
    <mergeCell ref="F93:H93"/>
    <mergeCell ref="F94:F95"/>
    <mergeCell ref="G94:G95"/>
    <mergeCell ref="A3:G3"/>
    <mergeCell ref="A5:A7"/>
    <mergeCell ref="B5:B7"/>
    <mergeCell ref="D5:D7"/>
    <mergeCell ref="E5:E7"/>
    <mergeCell ref="F5:H5"/>
    <mergeCell ref="F6:F7"/>
    <mergeCell ref="G6:G7"/>
    <mergeCell ref="H6:H7"/>
    <mergeCell ref="A52:D52"/>
    <mergeCell ref="A104:B104"/>
    <mergeCell ref="A105:D105"/>
    <mergeCell ref="A43:D43"/>
    <mergeCell ref="A47:G47"/>
    <mergeCell ref="A49:A51"/>
    <mergeCell ref="B49:B51"/>
    <mergeCell ref="D49:D51"/>
    <mergeCell ref="E49:E51"/>
    <mergeCell ref="F49:H49"/>
    <mergeCell ref="F50:F51"/>
    <mergeCell ref="G50:G51"/>
    <mergeCell ref="H50:H51"/>
    <mergeCell ref="A69:B69"/>
    <mergeCell ref="A70:D70"/>
    <mergeCell ref="B93:B95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59999389629810485"/>
  </sheetPr>
  <dimension ref="A1:I27"/>
  <sheetViews>
    <sheetView workbookViewId="0">
      <selection activeCell="C20" sqref="C20:D21"/>
    </sheetView>
  </sheetViews>
  <sheetFormatPr defaultRowHeight="12.75" x14ac:dyDescent="0.2"/>
  <cols>
    <col min="1" max="1" width="3.7109375" customWidth="1"/>
    <col min="2" max="2" width="74.7109375" customWidth="1"/>
    <col min="3" max="3" width="12" customWidth="1"/>
    <col min="4" max="4" width="10.42578125" customWidth="1"/>
    <col min="5" max="5" width="13.140625" customWidth="1"/>
    <col min="6" max="6" width="12" customWidth="1"/>
    <col min="7" max="7" width="13.5703125" customWidth="1"/>
    <col min="8" max="8" width="11" customWidth="1"/>
    <col min="9" max="9" width="12.28515625" bestFit="1" customWidth="1"/>
  </cols>
  <sheetData>
    <row r="1" spans="1:9" x14ac:dyDescent="0.2">
      <c r="H1" s="468">
        <v>12</v>
      </c>
    </row>
    <row r="2" spans="1:9" ht="18" customHeight="1" x14ac:dyDescent="0.25">
      <c r="A2" s="1600" t="s">
        <v>1785</v>
      </c>
      <c r="B2" s="1600"/>
      <c r="C2" s="1600"/>
      <c r="D2" s="1600"/>
      <c r="E2" s="1600"/>
      <c r="F2" s="1600"/>
      <c r="G2" s="1600"/>
    </row>
    <row r="3" spans="1:9" ht="12.75" customHeight="1" thickBot="1" x14ac:dyDescent="0.25">
      <c r="A3" s="9"/>
      <c r="B3" s="9"/>
      <c r="C3" s="9"/>
      <c r="D3" s="9"/>
      <c r="E3" s="9"/>
      <c r="F3" s="9"/>
      <c r="G3" s="368"/>
    </row>
    <row r="4" spans="1:9" ht="12.6" customHeight="1" thickBot="1" x14ac:dyDescent="0.25">
      <c r="A4" s="1576" t="s">
        <v>497</v>
      </c>
      <c r="B4" s="1579" t="s">
        <v>94</v>
      </c>
      <c r="C4" s="270" t="s">
        <v>498</v>
      </c>
      <c r="D4" s="1601" t="s">
        <v>499</v>
      </c>
      <c r="E4" s="1604" t="s">
        <v>1786</v>
      </c>
      <c r="F4" s="1588" t="s">
        <v>595</v>
      </c>
      <c r="G4" s="1589"/>
      <c r="H4" s="1590"/>
    </row>
    <row r="5" spans="1:9" ht="12.6" customHeight="1" x14ac:dyDescent="0.2">
      <c r="A5" s="1577"/>
      <c r="B5" s="1580"/>
      <c r="C5" s="271" t="s">
        <v>1782</v>
      </c>
      <c r="D5" s="1602"/>
      <c r="E5" s="1605"/>
      <c r="F5" s="1607" t="s">
        <v>596</v>
      </c>
      <c r="G5" s="1609" t="s">
        <v>836</v>
      </c>
      <c r="H5" s="1611" t="s">
        <v>597</v>
      </c>
    </row>
    <row r="6" spans="1:9" ht="12" customHeight="1" thickBot="1" x14ac:dyDescent="0.25">
      <c r="A6" s="1578"/>
      <c r="B6" s="1581"/>
      <c r="C6" s="272" t="s">
        <v>503</v>
      </c>
      <c r="D6" s="1603"/>
      <c r="E6" s="1606"/>
      <c r="F6" s="1608"/>
      <c r="G6" s="1610"/>
      <c r="H6" s="1612"/>
    </row>
    <row r="7" spans="1:9" ht="12" customHeight="1" x14ac:dyDescent="0.2">
      <c r="A7" s="369">
        <v>1</v>
      </c>
      <c r="B7" s="273" t="s">
        <v>598</v>
      </c>
      <c r="C7" s="274">
        <v>44271</v>
      </c>
      <c r="D7" s="275" t="s">
        <v>1776</v>
      </c>
      <c r="E7" s="1120">
        <v>-84846.8</v>
      </c>
      <c r="F7" s="335">
        <v>0</v>
      </c>
      <c r="G7" s="336">
        <v>84846.8</v>
      </c>
      <c r="H7" s="337">
        <v>0</v>
      </c>
      <c r="I7" s="4"/>
    </row>
    <row r="8" spans="1:9" ht="12" customHeight="1" x14ac:dyDescent="0.2">
      <c r="A8" s="369">
        <v>2</v>
      </c>
      <c r="B8" s="273" t="s">
        <v>505</v>
      </c>
      <c r="C8" s="274">
        <v>44271</v>
      </c>
      <c r="D8" s="275" t="s">
        <v>1776</v>
      </c>
      <c r="E8" s="1120">
        <v>-44439.16</v>
      </c>
      <c r="F8" s="335">
        <v>0</v>
      </c>
      <c r="G8" s="336">
        <v>44439.16</v>
      </c>
      <c r="H8" s="337">
        <v>0</v>
      </c>
    </row>
    <row r="9" spans="1:9" s="8" customFormat="1" ht="12.75" customHeight="1" x14ac:dyDescent="0.2">
      <c r="A9" s="369">
        <v>3</v>
      </c>
      <c r="B9" s="273" t="s">
        <v>520</v>
      </c>
      <c r="C9" s="274">
        <v>44271</v>
      </c>
      <c r="D9" s="275" t="s">
        <v>1776</v>
      </c>
      <c r="E9" s="1120">
        <v>-31484.6</v>
      </c>
      <c r="F9" s="335">
        <v>31484.6</v>
      </c>
      <c r="G9" s="336">
        <v>0</v>
      </c>
      <c r="H9" s="337">
        <v>0</v>
      </c>
    </row>
    <row r="10" spans="1:9" s="8" customFormat="1" ht="12.75" customHeight="1" x14ac:dyDescent="0.2">
      <c r="A10" s="280">
        <v>4</v>
      </c>
      <c r="B10" s="273" t="s">
        <v>522</v>
      </c>
      <c r="C10" s="274">
        <v>44271</v>
      </c>
      <c r="D10" s="275" t="s">
        <v>1776</v>
      </c>
      <c r="E10" s="1120">
        <v>-98419.21</v>
      </c>
      <c r="F10" s="335">
        <v>98419.21</v>
      </c>
      <c r="G10" s="336">
        <v>0</v>
      </c>
      <c r="H10" s="337">
        <v>0</v>
      </c>
    </row>
    <row r="11" spans="1:9" s="8" customFormat="1" ht="12.75" customHeight="1" x14ac:dyDescent="0.2">
      <c r="A11" s="280">
        <v>5</v>
      </c>
      <c r="B11" s="273" t="s">
        <v>529</v>
      </c>
      <c r="C11" s="274">
        <v>44271</v>
      </c>
      <c r="D11" s="275" t="s">
        <v>1776</v>
      </c>
      <c r="E11" s="1120">
        <v>-633188.75</v>
      </c>
      <c r="F11" s="335">
        <v>633188.75</v>
      </c>
      <c r="G11" s="336">
        <v>0</v>
      </c>
      <c r="H11" s="337">
        <v>0</v>
      </c>
    </row>
    <row r="12" spans="1:9" s="8" customFormat="1" ht="12.75" customHeight="1" x14ac:dyDescent="0.2">
      <c r="A12" s="280">
        <v>6</v>
      </c>
      <c r="B12" s="273" t="s">
        <v>532</v>
      </c>
      <c r="C12" s="274">
        <v>44271</v>
      </c>
      <c r="D12" s="275" t="s">
        <v>1776</v>
      </c>
      <c r="E12" s="1120">
        <v>-319678.03000000003</v>
      </c>
      <c r="F12" s="335">
        <v>319678.03000000003</v>
      </c>
      <c r="G12" s="336">
        <v>0</v>
      </c>
      <c r="H12" s="337">
        <v>0</v>
      </c>
    </row>
    <row r="13" spans="1:9" s="8" customFormat="1" ht="12.75" customHeight="1" thickBot="1" x14ac:dyDescent="0.25">
      <c r="A13" s="931">
        <v>7</v>
      </c>
      <c r="B13" s="273" t="s">
        <v>546</v>
      </c>
      <c r="C13" s="274">
        <v>44271</v>
      </c>
      <c r="D13" s="275" t="s">
        <v>1776</v>
      </c>
      <c r="E13" s="1120">
        <v>-11106.56</v>
      </c>
      <c r="F13" s="335">
        <v>11106.56</v>
      </c>
      <c r="G13" s="336">
        <v>0</v>
      </c>
      <c r="H13" s="337">
        <v>0</v>
      </c>
    </row>
    <row r="14" spans="1:9" ht="13.5" customHeight="1" thickBot="1" x14ac:dyDescent="0.25">
      <c r="A14" s="1567" t="s">
        <v>557</v>
      </c>
      <c r="B14" s="1568"/>
      <c r="C14" s="1112"/>
      <c r="D14" s="370"/>
      <c r="E14" s="345">
        <f>SUM(E7:E13)</f>
        <v>-1223163.1100000001</v>
      </c>
      <c r="F14" s="346">
        <f>SUM(F7:F13)</f>
        <v>1093877.1500000001</v>
      </c>
      <c r="G14" s="347">
        <f>SUM(G7:G13)</f>
        <v>129285.96</v>
      </c>
      <c r="H14" s="348">
        <f>SUM(H7:H13)</f>
        <v>0</v>
      </c>
      <c r="I14" s="4"/>
    </row>
    <row r="15" spans="1:9" ht="13.5" customHeight="1" x14ac:dyDescent="0.2">
      <c r="A15" s="317">
        <v>8</v>
      </c>
      <c r="B15" s="318" t="s">
        <v>559</v>
      </c>
      <c r="C15" s="274">
        <v>44334</v>
      </c>
      <c r="D15" s="310" t="s">
        <v>1868</v>
      </c>
      <c r="E15" s="1113">
        <v>-110800.12</v>
      </c>
      <c r="F15" s="324">
        <v>110800.12</v>
      </c>
      <c r="G15" s="325">
        <v>0</v>
      </c>
      <c r="H15" s="326">
        <v>0</v>
      </c>
      <c r="I15" s="4"/>
    </row>
    <row r="16" spans="1:9" ht="13.5" customHeight="1" x14ac:dyDescent="0.2">
      <c r="A16" s="317">
        <v>9</v>
      </c>
      <c r="B16" s="318" t="s">
        <v>562</v>
      </c>
      <c r="C16" s="274">
        <v>44334</v>
      </c>
      <c r="D16" s="310" t="s">
        <v>1868</v>
      </c>
      <c r="E16" s="1113">
        <v>-7.13</v>
      </c>
      <c r="F16" s="324">
        <v>7.13</v>
      </c>
      <c r="G16" s="325">
        <v>0</v>
      </c>
      <c r="H16" s="326">
        <v>0</v>
      </c>
      <c r="I16" s="4"/>
    </row>
    <row r="17" spans="1:9" ht="12.75" customHeight="1" x14ac:dyDescent="0.2">
      <c r="A17" s="317">
        <v>10</v>
      </c>
      <c r="B17" s="318" t="s">
        <v>600</v>
      </c>
      <c r="C17" s="274">
        <v>44334</v>
      </c>
      <c r="D17" s="310" t="s">
        <v>1868</v>
      </c>
      <c r="E17" s="1114">
        <v>-19.64</v>
      </c>
      <c r="F17" s="293">
        <v>19.64</v>
      </c>
      <c r="G17" s="283">
        <v>0</v>
      </c>
      <c r="H17" s="284">
        <v>0</v>
      </c>
      <c r="I17" s="357"/>
    </row>
    <row r="18" spans="1:9" ht="12.75" customHeight="1" thickBot="1" x14ac:dyDescent="0.25">
      <c r="A18" s="352">
        <v>11</v>
      </c>
      <c r="B18" s="371" t="s">
        <v>572</v>
      </c>
      <c r="C18" s="274">
        <v>44334</v>
      </c>
      <c r="D18" s="310" t="s">
        <v>1868</v>
      </c>
      <c r="E18" s="1113">
        <v>-6001.22</v>
      </c>
      <c r="F18" s="324">
        <v>6001.22</v>
      </c>
      <c r="G18" s="325">
        <v>0</v>
      </c>
      <c r="H18" s="326">
        <v>0</v>
      </c>
      <c r="I18" s="357"/>
    </row>
    <row r="19" spans="1:9" ht="13.5" customHeight="1" thickBot="1" x14ac:dyDescent="0.25">
      <c r="A19" s="1613" t="s">
        <v>575</v>
      </c>
      <c r="B19" s="1614"/>
      <c r="C19" s="1112"/>
      <c r="D19" s="370"/>
      <c r="E19" s="345">
        <f>SUM(E15:E18)</f>
        <v>-116828.11</v>
      </c>
      <c r="F19" s="346">
        <f>SUM(F15:F18)</f>
        <v>116828.11</v>
      </c>
      <c r="G19" s="347">
        <f>SUM(G15:G18)</f>
        <v>0</v>
      </c>
      <c r="H19" s="348">
        <f>SUM(H15:H18)</f>
        <v>0</v>
      </c>
    </row>
    <row r="20" spans="1:9" ht="13.5" customHeight="1" x14ac:dyDescent="0.2">
      <c r="A20" s="317">
        <v>12</v>
      </c>
      <c r="B20" s="318" t="s">
        <v>590</v>
      </c>
      <c r="C20" s="274">
        <v>44271</v>
      </c>
      <c r="D20" s="310" t="s">
        <v>1780</v>
      </c>
      <c r="E20" s="1113">
        <v>-231990.58</v>
      </c>
      <c r="F20" s="324">
        <v>231990.58</v>
      </c>
      <c r="G20" s="325"/>
      <c r="H20" s="326">
        <v>0</v>
      </c>
      <c r="I20" s="4"/>
    </row>
    <row r="21" spans="1:9" ht="13.5" customHeight="1" thickBot="1" x14ac:dyDescent="0.25">
      <c r="A21" s="317">
        <v>13</v>
      </c>
      <c r="B21" s="318" t="s">
        <v>591</v>
      </c>
      <c r="C21" s="274">
        <v>44271</v>
      </c>
      <c r="D21" s="310" t="s">
        <v>1781</v>
      </c>
      <c r="E21" s="1114">
        <v>-8914502.9499999993</v>
      </c>
      <c r="F21" s="324">
        <v>28708.16</v>
      </c>
      <c r="G21" s="325"/>
      <c r="H21" s="326">
        <v>8885794.7899999991</v>
      </c>
      <c r="I21" s="4"/>
    </row>
    <row r="22" spans="1:9" ht="13.5" customHeight="1" thickBot="1" x14ac:dyDescent="0.25">
      <c r="A22" s="1567" t="s">
        <v>592</v>
      </c>
      <c r="B22" s="1568"/>
      <c r="C22" s="1112"/>
      <c r="D22" s="370"/>
      <c r="E22" s="345">
        <f>SUM(E20:E21)</f>
        <v>-9146493.5299999993</v>
      </c>
      <c r="F22" s="346">
        <f t="shared" ref="F22:H22" si="0">SUM(F20:F21)</f>
        <v>260698.74</v>
      </c>
      <c r="G22" s="347">
        <f t="shared" si="0"/>
        <v>0</v>
      </c>
      <c r="H22" s="348">
        <f t="shared" si="0"/>
        <v>8885794.7899999991</v>
      </c>
    </row>
    <row r="23" spans="1:9" ht="13.5" customHeight="1" thickBot="1" x14ac:dyDescent="0.25">
      <c r="A23" s="1595" t="s">
        <v>593</v>
      </c>
      <c r="B23" s="1596"/>
      <c r="C23" s="1110"/>
      <c r="D23" s="372"/>
      <c r="E23" s="373">
        <f>E14+E19+E22</f>
        <v>-10486484.75</v>
      </c>
      <c r="F23" s="823">
        <f t="shared" ref="F23:H23" si="1">F14+F19+F22</f>
        <v>1471404.0000000002</v>
      </c>
      <c r="G23" s="824">
        <f t="shared" si="1"/>
        <v>129285.96</v>
      </c>
      <c r="H23" s="374">
        <f t="shared" si="1"/>
        <v>8885794.7899999991</v>
      </c>
    </row>
    <row r="24" spans="1:9" ht="13.5" customHeight="1" thickBot="1" x14ac:dyDescent="0.25">
      <c r="A24" s="1598" t="s">
        <v>602</v>
      </c>
      <c r="B24" s="1599"/>
      <c r="C24" s="1111"/>
      <c r="D24" s="375"/>
      <c r="E24" s="364">
        <v>100</v>
      </c>
      <c r="F24" s="365">
        <f>F23/(-E23)*100</f>
        <v>14.031432220411135</v>
      </c>
      <c r="G24" s="376">
        <f>+G23/(-E23)*100</f>
        <v>1.2328817814759137</v>
      </c>
      <c r="H24" s="377">
        <f>+H23/(-E23)*100</f>
        <v>84.735685998112942</v>
      </c>
    </row>
    <row r="25" spans="1:9" x14ac:dyDescent="0.2">
      <c r="F25" s="4"/>
    </row>
    <row r="26" spans="1:9" x14ac:dyDescent="0.2">
      <c r="G26" s="4"/>
    </row>
    <row r="27" spans="1:9" x14ac:dyDescent="0.2">
      <c r="F27" s="4"/>
      <c r="G27" s="4"/>
    </row>
  </sheetData>
  <mergeCells count="14">
    <mergeCell ref="A24:B24"/>
    <mergeCell ref="A2:G2"/>
    <mergeCell ref="A4:A6"/>
    <mergeCell ref="B4:B6"/>
    <mergeCell ref="D4:D6"/>
    <mergeCell ref="E4:E6"/>
    <mergeCell ref="A14:B14"/>
    <mergeCell ref="F4:H4"/>
    <mergeCell ref="F5:F6"/>
    <mergeCell ref="G5:G6"/>
    <mergeCell ref="H5:H6"/>
    <mergeCell ref="A22:B22"/>
    <mergeCell ref="A19:B19"/>
    <mergeCell ref="A23:B23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59999389629810485"/>
  </sheetPr>
  <dimension ref="A1:E43"/>
  <sheetViews>
    <sheetView workbookViewId="0">
      <selection activeCell="A3" sqref="A3:E3"/>
    </sheetView>
  </sheetViews>
  <sheetFormatPr defaultRowHeight="12.75" x14ac:dyDescent="0.2"/>
  <cols>
    <col min="1" max="1" width="45.28515625" style="80" customWidth="1"/>
    <col min="2" max="2" width="10.7109375" style="80" customWidth="1"/>
    <col min="3" max="3" width="10.42578125" style="80" customWidth="1"/>
    <col min="4" max="4" width="10.140625" style="80" customWidth="1"/>
    <col min="5" max="5" width="8.5703125" style="80" customWidth="1"/>
    <col min="6" max="16384" width="9.140625" style="80"/>
  </cols>
  <sheetData>
    <row r="1" spans="1:5" x14ac:dyDescent="0.2">
      <c r="D1" s="1617">
        <v>13</v>
      </c>
      <c r="E1" s="1617"/>
    </row>
    <row r="3" spans="1:5" ht="18" x14ac:dyDescent="0.25">
      <c r="A3" s="1618" t="s">
        <v>272</v>
      </c>
      <c r="B3" s="1618"/>
      <c r="C3" s="1618"/>
      <c r="D3" s="1618"/>
      <c r="E3" s="1618"/>
    </row>
    <row r="5" spans="1:5" ht="15.75" x14ac:dyDescent="0.25">
      <c r="A5" s="1619" t="s">
        <v>1637</v>
      </c>
      <c r="B5" s="1619"/>
      <c r="C5" s="1619"/>
      <c r="D5" s="1619"/>
      <c r="E5" s="1619"/>
    </row>
    <row r="6" spans="1:5" ht="12.75" customHeight="1" x14ac:dyDescent="0.25">
      <c r="A6" s="157"/>
      <c r="B6" s="157"/>
      <c r="C6" s="157"/>
      <c r="D6" s="157"/>
      <c r="E6" s="157"/>
    </row>
    <row r="7" spans="1:5" ht="13.5" thickBot="1" x14ac:dyDescent="0.25">
      <c r="E7" s="158" t="s">
        <v>78</v>
      </c>
    </row>
    <row r="8" spans="1:5" ht="13.5" thickBot="1" x14ac:dyDescent="0.25">
      <c r="A8" s="159" t="s">
        <v>79</v>
      </c>
      <c r="B8" s="160" t="s">
        <v>913</v>
      </c>
      <c r="C8" s="161" t="s">
        <v>914</v>
      </c>
      <c r="D8" s="161" t="s">
        <v>80</v>
      </c>
      <c r="E8" s="162" t="s">
        <v>81</v>
      </c>
    </row>
    <row r="9" spans="1:5" ht="12.75" customHeight="1" x14ac:dyDescent="0.2">
      <c r="A9" s="163" t="s">
        <v>1638</v>
      </c>
      <c r="B9" s="621">
        <v>0</v>
      </c>
      <c r="C9" s="622">
        <v>6589.38</v>
      </c>
      <c r="D9" s="164">
        <v>6589.38</v>
      </c>
      <c r="E9" s="165">
        <f>D9/C9</f>
        <v>1</v>
      </c>
    </row>
    <row r="10" spans="1:5" ht="25.5" customHeight="1" x14ac:dyDescent="0.2">
      <c r="A10" s="166" t="s">
        <v>1639</v>
      </c>
      <c r="B10" s="167">
        <v>8846.61</v>
      </c>
      <c r="C10" s="623">
        <v>8846.61</v>
      </c>
      <c r="D10" s="168">
        <v>8846.61</v>
      </c>
      <c r="E10" s="165">
        <f>D10/C10</f>
        <v>1</v>
      </c>
    </row>
    <row r="11" spans="1:5" ht="12.75" customHeight="1" x14ac:dyDescent="0.2">
      <c r="A11" s="169" t="s">
        <v>195</v>
      </c>
      <c r="B11" s="167">
        <v>0</v>
      </c>
      <c r="C11" s="623">
        <v>0</v>
      </c>
      <c r="D11" s="168">
        <v>0</v>
      </c>
      <c r="E11" s="170" t="s">
        <v>83</v>
      </c>
    </row>
    <row r="12" spans="1:5" ht="12.75" customHeight="1" thickBot="1" x14ac:dyDescent="0.25">
      <c r="A12" s="171" t="s">
        <v>82</v>
      </c>
      <c r="B12" s="172">
        <v>0</v>
      </c>
      <c r="C12" s="624">
        <v>0</v>
      </c>
      <c r="D12" s="173">
        <v>0</v>
      </c>
      <c r="E12" s="174" t="s">
        <v>83</v>
      </c>
    </row>
    <row r="13" spans="1:5" ht="13.5" thickBot="1" x14ac:dyDescent="0.25">
      <c r="A13" s="175" t="s">
        <v>1640</v>
      </c>
      <c r="B13" s="176">
        <f>SUM(B9:B12)</f>
        <v>8846.61</v>
      </c>
      <c r="C13" s="177">
        <f>SUM(C9:C12)</f>
        <v>15435.990000000002</v>
      </c>
      <c r="D13" s="178">
        <f>SUM(D9:D12)</f>
        <v>15435.990000000002</v>
      </c>
      <c r="E13" s="179">
        <f>D13/C13</f>
        <v>1</v>
      </c>
    </row>
    <row r="14" spans="1:5" x14ac:dyDescent="0.2">
      <c r="A14" s="81"/>
      <c r="B14" s="180"/>
      <c r="C14" s="180"/>
      <c r="D14" s="180"/>
      <c r="E14" s="83"/>
    </row>
    <row r="15" spans="1:5" x14ac:dyDescent="0.2">
      <c r="A15" s="81"/>
      <c r="B15" s="180"/>
      <c r="C15" s="180"/>
      <c r="D15" s="180"/>
      <c r="E15" s="83"/>
    </row>
    <row r="16" spans="1:5" ht="15.75" x14ac:dyDescent="0.25">
      <c r="A16" s="1619" t="s">
        <v>1641</v>
      </c>
      <c r="B16" s="1619"/>
      <c r="C16" s="1619"/>
      <c r="D16" s="1619"/>
      <c r="E16" s="1619"/>
    </row>
    <row r="17" spans="1:5" ht="12.75" customHeight="1" x14ac:dyDescent="0.25">
      <c r="A17" s="157"/>
      <c r="B17" s="157"/>
      <c r="C17" s="157"/>
      <c r="D17" s="157"/>
      <c r="E17" s="157"/>
    </row>
    <row r="18" spans="1:5" ht="12.75" customHeight="1" thickBot="1" x14ac:dyDescent="0.3">
      <c r="A18" s="157"/>
      <c r="B18" s="157"/>
      <c r="C18" s="157"/>
      <c r="D18" s="157"/>
      <c r="E18" s="158" t="s">
        <v>78</v>
      </c>
    </row>
    <row r="19" spans="1:5" ht="12.75" customHeight="1" thickBot="1" x14ac:dyDescent="0.25">
      <c r="A19" s="159" t="s">
        <v>79</v>
      </c>
      <c r="B19" s="160" t="s">
        <v>913</v>
      </c>
      <c r="C19" s="161" t="s">
        <v>914</v>
      </c>
      <c r="D19" s="161" t="s">
        <v>80</v>
      </c>
      <c r="E19" s="162" t="s">
        <v>81</v>
      </c>
    </row>
    <row r="20" spans="1:5" ht="12.75" customHeight="1" x14ac:dyDescent="0.2">
      <c r="A20" s="163" t="s">
        <v>273</v>
      </c>
      <c r="B20" s="625">
        <v>2246.61</v>
      </c>
      <c r="C20" s="164">
        <v>3285.99</v>
      </c>
      <c r="D20" s="164">
        <v>1122.02</v>
      </c>
      <c r="E20" s="181">
        <f t="shared" ref="E20:E30" si="0">D20/C20</f>
        <v>0.34145569523948643</v>
      </c>
    </row>
    <row r="21" spans="1:5" ht="12.75" customHeight="1" x14ac:dyDescent="0.2">
      <c r="A21" s="182" t="s">
        <v>274</v>
      </c>
      <c r="B21" s="626">
        <v>500</v>
      </c>
      <c r="C21" s="183">
        <v>600</v>
      </c>
      <c r="D21" s="183">
        <v>220.6</v>
      </c>
      <c r="E21" s="184">
        <f t="shared" si="0"/>
        <v>0.36766666666666664</v>
      </c>
    </row>
    <row r="22" spans="1:5" ht="12.75" customHeight="1" x14ac:dyDescent="0.2">
      <c r="A22" s="182" t="s">
        <v>275</v>
      </c>
      <c r="B22" s="626">
        <v>3700</v>
      </c>
      <c r="C22" s="183">
        <v>5980</v>
      </c>
      <c r="D22" s="183">
        <v>3422.5</v>
      </c>
      <c r="E22" s="184">
        <f t="shared" si="0"/>
        <v>0.57232441471571904</v>
      </c>
    </row>
    <row r="23" spans="1:5" ht="12.75" customHeight="1" x14ac:dyDescent="0.2">
      <c r="A23" s="182" t="s">
        <v>485</v>
      </c>
      <c r="B23" s="626">
        <v>1500</v>
      </c>
      <c r="C23" s="183">
        <v>2520</v>
      </c>
      <c r="D23" s="183">
        <v>1306</v>
      </c>
      <c r="E23" s="184">
        <f t="shared" si="0"/>
        <v>0.5182539682539683</v>
      </c>
    </row>
    <row r="24" spans="1:5" ht="12.75" customHeight="1" x14ac:dyDescent="0.2">
      <c r="A24" s="182" t="s">
        <v>276</v>
      </c>
      <c r="B24" s="626">
        <v>190</v>
      </c>
      <c r="C24" s="183">
        <v>315</v>
      </c>
      <c r="D24" s="183">
        <v>0</v>
      </c>
      <c r="E24" s="184">
        <f t="shared" si="0"/>
        <v>0</v>
      </c>
    </row>
    <row r="25" spans="1:5" ht="12.75" customHeight="1" x14ac:dyDescent="0.2">
      <c r="A25" s="182" t="s">
        <v>277</v>
      </c>
      <c r="B25" s="626">
        <v>500</v>
      </c>
      <c r="C25" s="183">
        <v>1445</v>
      </c>
      <c r="D25" s="183">
        <v>0</v>
      </c>
      <c r="E25" s="184">
        <f t="shared" si="0"/>
        <v>0</v>
      </c>
    </row>
    <row r="26" spans="1:5" ht="12.75" customHeight="1" x14ac:dyDescent="0.2">
      <c r="A26" s="182" t="s">
        <v>278</v>
      </c>
      <c r="B26" s="626">
        <v>100</v>
      </c>
      <c r="C26" s="183">
        <v>230</v>
      </c>
      <c r="D26" s="183">
        <v>0</v>
      </c>
      <c r="E26" s="184">
        <f t="shared" si="0"/>
        <v>0</v>
      </c>
    </row>
    <row r="27" spans="1:5" ht="12.75" customHeight="1" x14ac:dyDescent="0.2">
      <c r="A27" s="182" t="s">
        <v>279</v>
      </c>
      <c r="B27" s="626">
        <v>100</v>
      </c>
      <c r="C27" s="183">
        <v>750</v>
      </c>
      <c r="D27" s="183">
        <v>10</v>
      </c>
      <c r="E27" s="184">
        <f t="shared" si="0"/>
        <v>1.3333333333333334E-2</v>
      </c>
    </row>
    <row r="28" spans="1:5" ht="12.75" customHeight="1" x14ac:dyDescent="0.2">
      <c r="A28" s="182" t="s">
        <v>431</v>
      </c>
      <c r="B28" s="619">
        <v>10</v>
      </c>
      <c r="C28" s="185">
        <v>10</v>
      </c>
      <c r="D28" s="185">
        <v>0</v>
      </c>
      <c r="E28" s="186" t="s">
        <v>83</v>
      </c>
    </row>
    <row r="29" spans="1:5" ht="12.75" customHeight="1" thickBot="1" x14ac:dyDescent="0.25">
      <c r="A29" s="187" t="s">
        <v>280</v>
      </c>
      <c r="B29" s="627">
        <v>0</v>
      </c>
      <c r="C29" s="188">
        <v>300</v>
      </c>
      <c r="D29" s="188">
        <v>0</v>
      </c>
      <c r="E29" s="189">
        <f t="shared" si="0"/>
        <v>0</v>
      </c>
    </row>
    <row r="30" spans="1:5" ht="12.75" customHeight="1" thickBot="1" x14ac:dyDescent="0.25">
      <c r="A30" s="175" t="s">
        <v>1642</v>
      </c>
      <c r="B30" s="190">
        <f>SUM(B20:B29)</f>
        <v>8846.61</v>
      </c>
      <c r="C30" s="177">
        <f>SUM(C20:C29)</f>
        <v>15435.99</v>
      </c>
      <c r="D30" s="177">
        <f>SUM(D20:D29)</f>
        <v>6081.12</v>
      </c>
      <c r="E30" s="179">
        <f t="shared" si="0"/>
        <v>0.39395723889429834</v>
      </c>
    </row>
    <row r="31" spans="1:5" x14ac:dyDescent="0.2">
      <c r="A31" s="191"/>
      <c r="B31" s="192"/>
      <c r="C31" s="192"/>
      <c r="D31" s="192"/>
      <c r="E31" s="193"/>
    </row>
    <row r="32" spans="1:5" x14ac:dyDescent="0.2">
      <c r="A32" s="191"/>
      <c r="B32" s="192"/>
      <c r="C32" s="192"/>
      <c r="D32" s="192"/>
      <c r="E32" s="193"/>
    </row>
    <row r="33" spans="1:5" ht="15.75" x14ac:dyDescent="0.25">
      <c r="A33" s="1620" t="s">
        <v>1643</v>
      </c>
      <c r="B33" s="1620"/>
      <c r="C33" s="1620"/>
      <c r="D33" s="1620"/>
      <c r="E33" s="1620"/>
    </row>
    <row r="34" spans="1:5" x14ac:dyDescent="0.2">
      <c r="A34" s="191"/>
      <c r="B34" s="192"/>
      <c r="C34" s="192"/>
      <c r="D34" s="192"/>
      <c r="E34" s="193"/>
    </row>
    <row r="35" spans="1:5" ht="13.5" thickBot="1" x14ac:dyDescent="0.25">
      <c r="B35" s="194"/>
      <c r="C35" s="194"/>
      <c r="D35" s="194"/>
      <c r="E35" s="158" t="s">
        <v>78</v>
      </c>
    </row>
    <row r="36" spans="1:5" ht="34.5" thickBot="1" x14ac:dyDescent="0.25">
      <c r="A36" s="195" t="s">
        <v>84</v>
      </c>
      <c r="B36" s="196" t="s">
        <v>1644</v>
      </c>
      <c r="C36" s="197" t="s">
        <v>1645</v>
      </c>
      <c r="D36" s="198" t="s">
        <v>1646</v>
      </c>
      <c r="E36" s="199" t="s">
        <v>85</v>
      </c>
    </row>
    <row r="37" spans="1:5" ht="13.5" thickBot="1" x14ac:dyDescent="0.25">
      <c r="A37" s="200" t="s">
        <v>1647</v>
      </c>
      <c r="B37" s="201">
        <f>D13</f>
        <v>15435.990000000002</v>
      </c>
      <c r="C37" s="202">
        <f>D30</f>
        <v>6081.12</v>
      </c>
      <c r="D37" s="202">
        <f>+D13-D30</f>
        <v>9354.8700000000026</v>
      </c>
      <c r="E37" s="203" t="s">
        <v>290</v>
      </c>
    </row>
    <row r="38" spans="1:5" ht="9" customHeight="1" x14ac:dyDescent="0.2">
      <c r="E38" s="204"/>
    </row>
    <row r="39" spans="1:5" ht="39.75" customHeight="1" x14ac:dyDescent="0.2">
      <c r="A39" s="1615" t="s">
        <v>1685</v>
      </c>
      <c r="B39" s="1616"/>
      <c r="C39" s="1616"/>
      <c r="D39" s="1616"/>
      <c r="E39" s="1616"/>
    </row>
    <row r="40" spans="1:5" ht="12.75" customHeight="1" x14ac:dyDescent="0.2">
      <c r="A40" s="628"/>
      <c r="B40" s="628"/>
      <c r="C40" s="628"/>
      <c r="D40" s="628"/>
      <c r="E40" s="628"/>
    </row>
    <row r="41" spans="1:5" ht="12.75" customHeight="1" x14ac:dyDescent="0.2">
      <c r="A41" s="629"/>
      <c r="B41" s="629"/>
      <c r="C41" s="629"/>
      <c r="D41" s="629"/>
      <c r="E41" s="629"/>
    </row>
    <row r="42" spans="1:5" x14ac:dyDescent="0.2">
      <c r="A42" s="629"/>
      <c r="B42" s="629"/>
      <c r="C42" s="629"/>
      <c r="D42" s="629"/>
      <c r="E42" s="629"/>
    </row>
    <row r="43" spans="1:5" x14ac:dyDescent="0.2">
      <c r="B43" s="194"/>
    </row>
  </sheetData>
  <mergeCells count="6">
    <mergeCell ref="A39:E39"/>
    <mergeCell ref="D1:E1"/>
    <mergeCell ref="A3:E3"/>
    <mergeCell ref="A5:E5"/>
    <mergeCell ref="A16:E16"/>
    <mergeCell ref="A33:E33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H134"/>
  <sheetViews>
    <sheetView zoomScaleNormal="100" workbookViewId="0">
      <selection activeCell="A3" sqref="A3:F3"/>
    </sheetView>
  </sheetViews>
  <sheetFormatPr defaultRowHeight="12.75" x14ac:dyDescent="0.2"/>
  <cols>
    <col min="1" max="1" width="44.140625" style="80" customWidth="1"/>
    <col min="2" max="2" width="3.7109375" style="80" customWidth="1"/>
    <col min="3" max="3" width="9.5703125" style="80" customWidth="1"/>
    <col min="4" max="4" width="10.42578125" style="80" customWidth="1"/>
    <col min="5" max="5" width="9.5703125" style="80" customWidth="1"/>
    <col min="6" max="6" width="9.140625" style="80" customWidth="1"/>
    <col min="7" max="16384" width="9.140625" style="80"/>
  </cols>
  <sheetData>
    <row r="1" spans="1:8" x14ac:dyDescent="0.2">
      <c r="E1" s="1631" t="s">
        <v>1763</v>
      </c>
      <c r="F1" s="1631"/>
    </row>
    <row r="3" spans="1:8" ht="18" x14ac:dyDescent="0.25">
      <c r="A3" s="1618" t="s">
        <v>337</v>
      </c>
      <c r="B3" s="1618"/>
      <c r="C3" s="1618"/>
      <c r="D3" s="1618"/>
      <c r="E3" s="1618"/>
      <c r="F3" s="1618"/>
    </row>
    <row r="5" spans="1:8" ht="15.75" x14ac:dyDescent="0.25">
      <c r="A5" s="1632" t="s">
        <v>1648</v>
      </c>
      <c r="B5" s="1632"/>
      <c r="C5" s="1632"/>
      <c r="D5" s="1632"/>
      <c r="E5" s="1632"/>
      <c r="F5" s="1632"/>
    </row>
    <row r="6" spans="1:8" ht="12.75" customHeight="1" x14ac:dyDescent="0.25">
      <c r="A6" s="157"/>
      <c r="B6" s="157"/>
      <c r="C6" s="157"/>
      <c r="D6" s="157"/>
      <c r="E6" s="157"/>
      <c r="F6" s="157"/>
    </row>
    <row r="7" spans="1:8" ht="12.75" customHeight="1" thickBot="1" x14ac:dyDescent="0.25">
      <c r="F7" s="158" t="s">
        <v>78</v>
      </c>
    </row>
    <row r="8" spans="1:8" ht="12.75" customHeight="1" thickBot="1" x14ac:dyDescent="0.25">
      <c r="A8" s="159" t="s">
        <v>79</v>
      </c>
      <c r="B8" s="1633" t="s">
        <v>913</v>
      </c>
      <c r="C8" s="1634"/>
      <c r="D8" s="161" t="s">
        <v>914</v>
      </c>
      <c r="E8" s="161" t="s">
        <v>80</v>
      </c>
      <c r="F8" s="162" t="s">
        <v>81</v>
      </c>
    </row>
    <row r="9" spans="1:8" ht="12.75" customHeight="1" x14ac:dyDescent="0.2">
      <c r="A9" s="163" t="s">
        <v>1649</v>
      </c>
      <c r="B9" s="1635">
        <v>0</v>
      </c>
      <c r="C9" s="1636"/>
      <c r="D9" s="164">
        <v>62987.27</v>
      </c>
      <c r="E9" s="205">
        <v>62987.27</v>
      </c>
      <c r="F9" s="184">
        <f>E9/D9</f>
        <v>1</v>
      </c>
    </row>
    <row r="10" spans="1:8" ht="12.75" customHeight="1" x14ac:dyDescent="0.2">
      <c r="A10" s="182" t="s">
        <v>1650</v>
      </c>
      <c r="B10" s="1623">
        <v>110500</v>
      </c>
      <c r="C10" s="1624"/>
      <c r="D10" s="183">
        <v>80787.259999999995</v>
      </c>
      <c r="E10" s="183">
        <v>80787.259999999995</v>
      </c>
      <c r="F10" s="184">
        <f>E10/D10</f>
        <v>1</v>
      </c>
    </row>
    <row r="11" spans="1:8" ht="12.75" customHeight="1" x14ac:dyDescent="0.2">
      <c r="A11" s="182" t="s">
        <v>397</v>
      </c>
      <c r="B11" s="1623">
        <v>0</v>
      </c>
      <c r="C11" s="1624"/>
      <c r="D11" s="183">
        <v>0</v>
      </c>
      <c r="E11" s="183">
        <v>607.05999999999995</v>
      </c>
      <c r="F11" s="186" t="s">
        <v>83</v>
      </c>
    </row>
    <row r="12" spans="1:8" ht="12.75" customHeight="1" thickBot="1" x14ac:dyDescent="0.25">
      <c r="A12" s="182" t="s">
        <v>82</v>
      </c>
      <c r="B12" s="1637">
        <v>0</v>
      </c>
      <c r="C12" s="1638"/>
      <c r="D12" s="183">
        <v>0</v>
      </c>
      <c r="E12" s="183">
        <v>0</v>
      </c>
      <c r="F12" s="186" t="s">
        <v>83</v>
      </c>
    </row>
    <row r="13" spans="1:8" ht="12.75" customHeight="1" thickBot="1" x14ac:dyDescent="0.25">
      <c r="A13" s="175" t="s">
        <v>1651</v>
      </c>
      <c r="B13" s="1625">
        <f>SUM(B9:C12)</f>
        <v>110500</v>
      </c>
      <c r="C13" s="1626"/>
      <c r="D13" s="206">
        <f>SUM(D9:D12)</f>
        <v>143774.53</v>
      </c>
      <c r="E13" s="177">
        <f>SUM(E9:E12)</f>
        <v>144381.59</v>
      </c>
      <c r="F13" s="179">
        <f>E13/D13</f>
        <v>1.0042223055780464</v>
      </c>
      <c r="H13" s="204"/>
    </row>
    <row r="14" spans="1:8" x14ac:dyDescent="0.2">
      <c r="A14" s="81"/>
      <c r="B14" s="81"/>
      <c r="C14" s="180"/>
      <c r="D14" s="180"/>
      <c r="E14" s="180"/>
      <c r="F14" s="83"/>
    </row>
    <row r="15" spans="1:8" x14ac:dyDescent="0.2">
      <c r="A15" s="81"/>
      <c r="B15" s="81"/>
      <c r="C15" s="180"/>
      <c r="D15" s="180"/>
      <c r="E15" s="180"/>
      <c r="F15" s="83"/>
    </row>
    <row r="16" spans="1:8" ht="15.75" x14ac:dyDescent="0.25">
      <c r="A16" s="1619" t="s">
        <v>1652</v>
      </c>
      <c r="B16" s="1619"/>
      <c r="C16" s="1619"/>
      <c r="D16" s="1619"/>
      <c r="E16" s="1619"/>
      <c r="F16" s="1619"/>
    </row>
    <row r="17" spans="1:6" ht="12.75" customHeight="1" x14ac:dyDescent="0.25">
      <c r="A17" s="157"/>
      <c r="B17" s="157"/>
      <c r="C17" s="157"/>
      <c r="D17" s="157"/>
      <c r="E17" s="157"/>
      <c r="F17" s="157"/>
    </row>
    <row r="18" spans="1:6" ht="12.75" customHeight="1" thickBot="1" x14ac:dyDescent="0.3">
      <c r="A18" s="157"/>
      <c r="B18" s="157"/>
      <c r="C18" s="157"/>
      <c r="D18" s="157"/>
      <c r="E18" s="157"/>
      <c r="F18" s="158" t="s">
        <v>78</v>
      </c>
    </row>
    <row r="19" spans="1:6" ht="12.75" customHeight="1" thickBot="1" x14ac:dyDescent="0.25">
      <c r="A19" s="159" t="s">
        <v>79</v>
      </c>
      <c r="B19" s="1633" t="s">
        <v>913</v>
      </c>
      <c r="C19" s="1634"/>
      <c r="D19" s="161" t="s">
        <v>914</v>
      </c>
      <c r="E19" s="161" t="s">
        <v>80</v>
      </c>
      <c r="F19" s="162" t="s">
        <v>81</v>
      </c>
    </row>
    <row r="20" spans="1:6" ht="12.75" customHeight="1" x14ac:dyDescent="0.2">
      <c r="A20" s="207" t="s">
        <v>291</v>
      </c>
      <c r="B20" s="1635">
        <v>14800</v>
      </c>
      <c r="C20" s="1636"/>
      <c r="D20" s="208">
        <v>11668.04</v>
      </c>
      <c r="E20" s="208">
        <v>10448.700000000001</v>
      </c>
      <c r="F20" s="209">
        <f t="shared" ref="F20:F28" si="0">E20/D20</f>
        <v>0.89549744430084233</v>
      </c>
    </row>
    <row r="21" spans="1:6" ht="12.75" customHeight="1" x14ac:dyDescent="0.2">
      <c r="A21" s="210" t="s">
        <v>298</v>
      </c>
      <c r="B21" s="1623">
        <v>31900</v>
      </c>
      <c r="C21" s="1624"/>
      <c r="D21" s="183">
        <v>37940.480000000003</v>
      </c>
      <c r="E21" s="183">
        <v>33568.32</v>
      </c>
      <c r="F21" s="209">
        <f>E21/D21</f>
        <v>0.88476265982929048</v>
      </c>
    </row>
    <row r="22" spans="1:6" ht="12.75" customHeight="1" x14ac:dyDescent="0.2">
      <c r="A22" s="211" t="s">
        <v>292</v>
      </c>
      <c r="B22" s="1623">
        <v>23980</v>
      </c>
      <c r="C22" s="1624"/>
      <c r="D22" s="183">
        <v>22582.47</v>
      </c>
      <c r="E22" s="183">
        <v>20313.89</v>
      </c>
      <c r="F22" s="209">
        <f t="shared" si="0"/>
        <v>0.89954243269226075</v>
      </c>
    </row>
    <row r="23" spans="1:6" ht="12.75" customHeight="1" x14ac:dyDescent="0.2">
      <c r="A23" s="211" t="s">
        <v>238</v>
      </c>
      <c r="B23" s="1623">
        <f>C92</f>
        <v>1000</v>
      </c>
      <c r="C23" s="1624"/>
      <c r="D23" s="183">
        <v>500</v>
      </c>
      <c r="E23" s="183">
        <v>428.66</v>
      </c>
      <c r="F23" s="209">
        <f t="shared" si="0"/>
        <v>0.85732000000000008</v>
      </c>
    </row>
    <row r="24" spans="1:6" ht="12.75" customHeight="1" x14ac:dyDescent="0.2">
      <c r="A24" s="211" t="s">
        <v>293</v>
      </c>
      <c r="B24" s="1623">
        <v>6600</v>
      </c>
      <c r="C24" s="1624"/>
      <c r="D24" s="183">
        <v>26179.439999999999</v>
      </c>
      <c r="E24" s="183">
        <v>7884.4</v>
      </c>
      <c r="F24" s="209">
        <f t="shared" si="0"/>
        <v>0.30116763383785139</v>
      </c>
    </row>
    <row r="25" spans="1:6" ht="12.75" customHeight="1" x14ac:dyDescent="0.2">
      <c r="A25" s="211" t="s">
        <v>294</v>
      </c>
      <c r="B25" s="1623">
        <v>15000</v>
      </c>
      <c r="C25" s="1624"/>
      <c r="D25" s="183">
        <v>18054.27</v>
      </c>
      <c r="E25" s="183">
        <v>13891.94</v>
      </c>
      <c r="F25" s="209">
        <f t="shared" si="0"/>
        <v>0.76945453900933136</v>
      </c>
    </row>
    <row r="26" spans="1:6" ht="12.75" customHeight="1" x14ac:dyDescent="0.2">
      <c r="A26" s="211" t="s">
        <v>295</v>
      </c>
      <c r="B26" s="1623">
        <v>15320</v>
      </c>
      <c r="C26" s="1624"/>
      <c r="D26" s="183">
        <v>24761.79</v>
      </c>
      <c r="E26" s="183">
        <v>10742.93</v>
      </c>
      <c r="F26" s="209">
        <f t="shared" si="0"/>
        <v>0.43385110688686074</v>
      </c>
    </row>
    <row r="27" spans="1:6" ht="12.75" customHeight="1" thickBot="1" x14ac:dyDescent="0.25">
      <c r="A27" s="182" t="s">
        <v>296</v>
      </c>
      <c r="B27" s="1623">
        <v>1900</v>
      </c>
      <c r="C27" s="1624"/>
      <c r="D27" s="183">
        <v>2088.04</v>
      </c>
      <c r="E27" s="183">
        <v>1473.32</v>
      </c>
      <c r="F27" s="184">
        <f t="shared" si="0"/>
        <v>0.70559950958793893</v>
      </c>
    </row>
    <row r="28" spans="1:6" ht="12.75" customHeight="1" thickBot="1" x14ac:dyDescent="0.25">
      <c r="A28" s="175" t="s">
        <v>1653</v>
      </c>
      <c r="B28" s="1625">
        <f>SUM(B20:C27)</f>
        <v>110500</v>
      </c>
      <c r="C28" s="1626"/>
      <c r="D28" s="177">
        <f>SUM(D20:D27)</f>
        <v>143774.53000000003</v>
      </c>
      <c r="E28" s="177">
        <f>SUM(E20:E27)</f>
        <v>98752.16</v>
      </c>
      <c r="F28" s="179">
        <f t="shared" si="0"/>
        <v>0.68685434061234618</v>
      </c>
    </row>
    <row r="29" spans="1:6" x14ac:dyDescent="0.2">
      <c r="A29" s="191"/>
      <c r="B29" s="191"/>
      <c r="C29" s="192"/>
      <c r="D29" s="192"/>
      <c r="E29" s="192"/>
      <c r="F29" s="193"/>
    </row>
    <row r="30" spans="1:6" x14ac:dyDescent="0.2">
      <c r="A30" s="191"/>
      <c r="B30" s="191"/>
      <c r="C30" s="192"/>
      <c r="D30" s="192"/>
      <c r="E30" s="192"/>
      <c r="F30" s="193"/>
    </row>
    <row r="31" spans="1:6" ht="15.75" x14ac:dyDescent="0.25">
      <c r="A31" s="1620" t="s">
        <v>1654</v>
      </c>
      <c r="B31" s="1620"/>
      <c r="C31" s="1620"/>
      <c r="D31" s="1620"/>
      <c r="E31" s="1620"/>
      <c r="F31" s="1620"/>
    </row>
    <row r="32" spans="1:6" ht="12.75" customHeight="1" x14ac:dyDescent="0.2">
      <c r="A32" s="191"/>
      <c r="B32" s="191"/>
      <c r="C32" s="192"/>
      <c r="D32" s="192"/>
      <c r="E32" s="192"/>
      <c r="F32" s="193"/>
    </row>
    <row r="33" spans="1:6" ht="12.75" customHeight="1" thickBot="1" x14ac:dyDescent="0.25">
      <c r="C33" s="194"/>
      <c r="D33" s="194"/>
      <c r="E33" s="194"/>
      <c r="F33" s="158" t="s">
        <v>78</v>
      </c>
    </row>
    <row r="34" spans="1:6" ht="35.25" customHeight="1" thickBot="1" x14ac:dyDescent="0.25">
      <c r="A34" s="195" t="s">
        <v>84</v>
      </c>
      <c r="B34" s="1629" t="s">
        <v>1644</v>
      </c>
      <c r="C34" s="1630"/>
      <c r="D34" s="197" t="s">
        <v>1645</v>
      </c>
      <c r="E34" s="198" t="s">
        <v>1656</v>
      </c>
      <c r="F34" s="199" t="s">
        <v>85</v>
      </c>
    </row>
    <row r="35" spans="1:6" ht="12.75" customHeight="1" thickBot="1" x14ac:dyDescent="0.25">
      <c r="A35" s="200" t="s">
        <v>1655</v>
      </c>
      <c r="B35" s="1627">
        <f>E13</f>
        <v>144381.59</v>
      </c>
      <c r="C35" s="1628"/>
      <c r="D35" s="202">
        <f>E28</f>
        <v>98752.16</v>
      </c>
      <c r="E35" s="202">
        <f>+E13-E28</f>
        <v>45629.429999999993</v>
      </c>
      <c r="F35" s="203" t="s">
        <v>290</v>
      </c>
    </row>
    <row r="36" spans="1:6" x14ac:dyDescent="0.2">
      <c r="F36" s="204"/>
    </row>
    <row r="37" spans="1:6" ht="42.75" customHeight="1" x14ac:dyDescent="0.2">
      <c r="A37" s="1615" t="s">
        <v>1698</v>
      </c>
      <c r="B37" s="1615"/>
      <c r="C37" s="1616"/>
      <c r="D37" s="1616"/>
      <c r="E37" s="1616"/>
      <c r="F37" s="1616"/>
    </row>
    <row r="56" spans="1:6" ht="12.75" customHeight="1" x14ac:dyDescent="0.2">
      <c r="A56" s="92"/>
      <c r="B56" s="92"/>
      <c r="C56" s="92"/>
      <c r="D56" s="92"/>
      <c r="E56" s="1631" t="s">
        <v>1762</v>
      </c>
      <c r="F56" s="1631"/>
    </row>
    <row r="57" spans="1:6" ht="18" x14ac:dyDescent="0.2">
      <c r="A57" s="1621" t="s">
        <v>337</v>
      </c>
      <c r="B57" s="1621"/>
      <c r="C57" s="1621"/>
      <c r="D57" s="1621"/>
      <c r="E57" s="1621"/>
      <c r="F57" s="1621"/>
    </row>
    <row r="58" spans="1:6" ht="11.25" customHeight="1" x14ac:dyDescent="0.2">
      <c r="A58" s="92"/>
      <c r="B58" s="92"/>
      <c r="C58" s="92"/>
      <c r="D58" s="92"/>
      <c r="E58" s="92"/>
      <c r="F58" s="92"/>
    </row>
    <row r="59" spans="1:6" ht="15.75" customHeight="1" x14ac:dyDescent="0.2">
      <c r="A59" s="1622" t="s">
        <v>1652</v>
      </c>
      <c r="B59" s="1622"/>
      <c r="C59" s="1622"/>
      <c r="D59" s="1622"/>
      <c r="E59" s="1622"/>
      <c r="F59" s="1622"/>
    </row>
    <row r="60" spans="1:6" ht="12" customHeight="1" thickBot="1" x14ac:dyDescent="0.25">
      <c r="A60" s="92"/>
      <c r="B60" s="92"/>
      <c r="C60" s="92"/>
      <c r="D60" s="92"/>
      <c r="E60" s="92"/>
      <c r="F60" s="158" t="s">
        <v>78</v>
      </c>
    </row>
    <row r="61" spans="1:6" ht="12.75" customHeight="1" thickBot="1" x14ac:dyDescent="0.25">
      <c r="A61" s="213" t="s">
        <v>338</v>
      </c>
      <c r="B61" s="214" t="s">
        <v>34</v>
      </c>
      <c r="C61" s="160" t="s">
        <v>913</v>
      </c>
      <c r="D61" s="161" t="s">
        <v>914</v>
      </c>
      <c r="E61" s="161" t="s">
        <v>80</v>
      </c>
      <c r="F61" s="162" t="s">
        <v>81</v>
      </c>
    </row>
    <row r="62" spans="1:6" ht="12.75" customHeight="1" x14ac:dyDescent="0.2">
      <c r="A62" s="215" t="s">
        <v>339</v>
      </c>
      <c r="B62" s="216"/>
      <c r="C62" s="217">
        <f>SUM(C63:C66)</f>
        <v>14800</v>
      </c>
      <c r="D62" s="218">
        <f>SUM(D63:D66)</f>
        <v>11668.04</v>
      </c>
      <c r="E62" s="218">
        <f>SUM(E63:E66)</f>
        <v>10448.699999999999</v>
      </c>
      <c r="F62" s="219">
        <f t="shared" ref="F62:F74" si="1">E62/D62</f>
        <v>0.8954974443008421</v>
      </c>
    </row>
    <row r="63" spans="1:6" ht="12.75" customHeight="1" x14ac:dyDescent="0.2">
      <c r="A63" s="220" t="s">
        <v>340</v>
      </c>
      <c r="B63" s="221" t="s">
        <v>14</v>
      </c>
      <c r="C63" s="167">
        <v>12600</v>
      </c>
      <c r="D63" s="168">
        <v>9555.5400000000009</v>
      </c>
      <c r="E63" s="168">
        <v>8908.41</v>
      </c>
      <c r="F63" s="165">
        <f t="shared" si="1"/>
        <v>0.93227698277648352</v>
      </c>
    </row>
    <row r="64" spans="1:6" ht="12.75" customHeight="1" x14ac:dyDescent="0.2">
      <c r="A64" s="222" t="s">
        <v>341</v>
      </c>
      <c r="B64" s="221" t="s">
        <v>14</v>
      </c>
      <c r="C64" s="167">
        <v>1300</v>
      </c>
      <c r="D64" s="168">
        <v>1152.5</v>
      </c>
      <c r="E64" s="168">
        <v>768.74</v>
      </c>
      <c r="F64" s="165">
        <f t="shared" si="1"/>
        <v>0.66701952277657273</v>
      </c>
    </row>
    <row r="65" spans="1:6" ht="12.75" customHeight="1" x14ac:dyDescent="0.2">
      <c r="A65" s="222" t="s">
        <v>800</v>
      </c>
      <c r="B65" s="221" t="s">
        <v>14</v>
      </c>
      <c r="C65" s="167">
        <v>800</v>
      </c>
      <c r="D65" s="168">
        <v>880</v>
      </c>
      <c r="E65" s="168">
        <v>760</v>
      </c>
      <c r="F65" s="165">
        <f t="shared" si="1"/>
        <v>0.86363636363636365</v>
      </c>
    </row>
    <row r="66" spans="1:6" ht="12.75" customHeight="1" thickBot="1" x14ac:dyDescent="0.25">
      <c r="A66" s="222" t="s">
        <v>801</v>
      </c>
      <c r="B66" s="221" t="s">
        <v>14</v>
      </c>
      <c r="C66" s="167">
        <v>100</v>
      </c>
      <c r="D66" s="168">
        <v>80</v>
      </c>
      <c r="E66" s="168">
        <v>11.55</v>
      </c>
      <c r="F66" s="165">
        <f t="shared" si="1"/>
        <v>0.144375</v>
      </c>
    </row>
    <row r="67" spans="1:6" ht="12.75" customHeight="1" x14ac:dyDescent="0.2">
      <c r="A67" s="223" t="s">
        <v>342</v>
      </c>
      <c r="B67" s="224"/>
      <c r="C67" s="217">
        <f>SUM(C68:C72)</f>
        <v>31900</v>
      </c>
      <c r="D67" s="218">
        <f>SUM(D68:D72)</f>
        <v>37940.479999999996</v>
      </c>
      <c r="E67" s="218">
        <f>SUM(E68:E72)</f>
        <v>33568.32</v>
      </c>
      <c r="F67" s="219">
        <f t="shared" si="1"/>
        <v>0.88476265982929059</v>
      </c>
    </row>
    <row r="68" spans="1:6" ht="12.75" customHeight="1" x14ac:dyDescent="0.2">
      <c r="A68" s="220" t="s">
        <v>343</v>
      </c>
      <c r="B68" s="221" t="s">
        <v>22</v>
      </c>
      <c r="C68" s="167">
        <v>25200</v>
      </c>
      <c r="D68" s="168">
        <v>26627.59</v>
      </c>
      <c r="E68" s="168">
        <v>23340.12</v>
      </c>
      <c r="F68" s="165">
        <f t="shared" si="1"/>
        <v>0.8765389582759836</v>
      </c>
    </row>
    <row r="69" spans="1:6" ht="12.75" customHeight="1" x14ac:dyDescent="0.2">
      <c r="A69" s="220" t="s">
        <v>344</v>
      </c>
      <c r="B69" s="221" t="s">
        <v>22</v>
      </c>
      <c r="C69" s="167">
        <v>2700</v>
      </c>
      <c r="D69" s="168">
        <v>7912.52</v>
      </c>
      <c r="E69" s="168">
        <v>7332.23</v>
      </c>
      <c r="F69" s="165">
        <f t="shared" si="1"/>
        <v>0.9266617967474331</v>
      </c>
    </row>
    <row r="70" spans="1:6" ht="12.75" customHeight="1" x14ac:dyDescent="0.2">
      <c r="A70" s="220" t="s">
        <v>345</v>
      </c>
      <c r="B70" s="221" t="s">
        <v>22</v>
      </c>
      <c r="C70" s="167">
        <v>1400</v>
      </c>
      <c r="D70" s="225">
        <v>2226.64</v>
      </c>
      <c r="E70" s="225">
        <v>1837.93</v>
      </c>
      <c r="F70" s="226">
        <f t="shared" si="1"/>
        <v>0.82542755003053936</v>
      </c>
    </row>
    <row r="71" spans="1:6" ht="12.75" customHeight="1" x14ac:dyDescent="0.2">
      <c r="A71" s="227" t="s">
        <v>398</v>
      </c>
      <c r="B71" s="228" t="s">
        <v>22</v>
      </c>
      <c r="C71" s="167">
        <v>600</v>
      </c>
      <c r="D71" s="225">
        <v>127.81</v>
      </c>
      <c r="E71" s="225">
        <v>92.15</v>
      </c>
      <c r="F71" s="226">
        <f t="shared" si="1"/>
        <v>0.72099209764494177</v>
      </c>
    </row>
    <row r="72" spans="1:6" ht="12.75" customHeight="1" thickBot="1" x14ac:dyDescent="0.25">
      <c r="A72" s="229" t="s">
        <v>399</v>
      </c>
      <c r="B72" s="230" t="s">
        <v>22</v>
      </c>
      <c r="C72" s="167">
        <v>2000</v>
      </c>
      <c r="D72" s="225">
        <v>1045.92</v>
      </c>
      <c r="E72" s="225">
        <v>965.89</v>
      </c>
      <c r="F72" s="226">
        <f t="shared" si="1"/>
        <v>0.92348363163530667</v>
      </c>
    </row>
    <row r="73" spans="1:6" ht="12.75" customHeight="1" x14ac:dyDescent="0.2">
      <c r="A73" s="215" t="s">
        <v>347</v>
      </c>
      <c r="B73" s="216"/>
      <c r="C73" s="217">
        <f>SUM(C74:C91)</f>
        <v>23980</v>
      </c>
      <c r="D73" s="218">
        <f>SUM(D74:D91)</f>
        <v>22582.47</v>
      </c>
      <c r="E73" s="218">
        <f>SUM(E74:E91)</f>
        <v>20313.89</v>
      </c>
      <c r="F73" s="219">
        <f t="shared" si="1"/>
        <v>0.89954243269226075</v>
      </c>
    </row>
    <row r="74" spans="1:6" ht="12.75" customHeight="1" x14ac:dyDescent="0.2">
      <c r="A74" s="231" t="s">
        <v>348</v>
      </c>
      <c r="B74" s="232" t="s">
        <v>8</v>
      </c>
      <c r="C74" s="233">
        <v>2350</v>
      </c>
      <c r="D74" s="234">
        <v>2171.9</v>
      </c>
      <c r="E74" s="234">
        <v>1665.9</v>
      </c>
      <c r="F74" s="235">
        <f t="shared" si="1"/>
        <v>0.76702426446889826</v>
      </c>
    </row>
    <row r="75" spans="1:6" ht="12.75" customHeight="1" x14ac:dyDescent="0.2">
      <c r="A75" s="231" t="s">
        <v>349</v>
      </c>
      <c r="B75" s="232" t="s">
        <v>8</v>
      </c>
      <c r="C75" s="233">
        <v>0</v>
      </c>
      <c r="D75" s="234">
        <v>0</v>
      </c>
      <c r="E75" s="234">
        <v>0</v>
      </c>
      <c r="F75" s="236" t="s">
        <v>83</v>
      </c>
    </row>
    <row r="76" spans="1:6" ht="12.75" customHeight="1" x14ac:dyDescent="0.2">
      <c r="A76" s="231" t="s">
        <v>350</v>
      </c>
      <c r="B76" s="232" t="s">
        <v>8</v>
      </c>
      <c r="C76" s="233">
        <v>300</v>
      </c>
      <c r="D76" s="234">
        <v>0</v>
      </c>
      <c r="E76" s="234">
        <v>0</v>
      </c>
      <c r="F76" s="236" t="s">
        <v>83</v>
      </c>
    </row>
    <row r="77" spans="1:6" ht="12.75" customHeight="1" x14ac:dyDescent="0.2">
      <c r="A77" s="231" t="s">
        <v>486</v>
      </c>
      <c r="B77" s="232" t="s">
        <v>8</v>
      </c>
      <c r="C77" s="233">
        <v>260</v>
      </c>
      <c r="D77" s="234">
        <v>40</v>
      </c>
      <c r="E77" s="234">
        <v>40</v>
      </c>
      <c r="F77" s="235">
        <f>E77/D77</f>
        <v>1</v>
      </c>
    </row>
    <row r="78" spans="1:6" ht="12.75" customHeight="1" x14ac:dyDescent="0.2">
      <c r="A78" s="231" t="s">
        <v>351</v>
      </c>
      <c r="B78" s="232" t="s">
        <v>8</v>
      </c>
      <c r="C78" s="233">
        <v>0</v>
      </c>
      <c r="D78" s="234">
        <v>0</v>
      </c>
      <c r="E78" s="234">
        <v>0</v>
      </c>
      <c r="F78" s="236" t="s">
        <v>83</v>
      </c>
    </row>
    <row r="79" spans="1:6" ht="12.75" customHeight="1" x14ac:dyDescent="0.2">
      <c r="A79" s="231" t="s">
        <v>352</v>
      </c>
      <c r="B79" s="232" t="s">
        <v>8</v>
      </c>
      <c r="C79" s="233">
        <v>0</v>
      </c>
      <c r="D79" s="234">
        <v>0</v>
      </c>
      <c r="E79" s="234">
        <v>0</v>
      </c>
      <c r="F79" s="236" t="s">
        <v>83</v>
      </c>
    </row>
    <row r="80" spans="1:6" ht="24" customHeight="1" x14ac:dyDescent="0.2">
      <c r="A80" s="237" t="s">
        <v>487</v>
      </c>
      <c r="B80" s="232" t="s">
        <v>8</v>
      </c>
      <c r="C80" s="233">
        <v>300</v>
      </c>
      <c r="D80" s="234">
        <v>200</v>
      </c>
      <c r="E80" s="234">
        <v>191.2</v>
      </c>
      <c r="F80" s="235">
        <f t="shared" ref="F80:F88" si="2">E80/D80</f>
        <v>0.95599999999999996</v>
      </c>
    </row>
    <row r="81" spans="1:8" ht="12.75" customHeight="1" x14ac:dyDescent="0.2">
      <c r="A81" s="630" t="s">
        <v>488</v>
      </c>
      <c r="B81" s="631" t="s">
        <v>8</v>
      </c>
      <c r="C81" s="632">
        <v>0</v>
      </c>
      <c r="D81" s="633">
        <v>34.4</v>
      </c>
      <c r="E81" s="633">
        <v>0</v>
      </c>
      <c r="F81" s="634">
        <f t="shared" si="2"/>
        <v>0</v>
      </c>
    </row>
    <row r="82" spans="1:8" ht="12.75" customHeight="1" x14ac:dyDescent="0.2">
      <c r="A82" s="238" t="s">
        <v>433</v>
      </c>
      <c r="B82" s="239" t="s">
        <v>8</v>
      </c>
      <c r="C82" s="233">
        <v>0</v>
      </c>
      <c r="D82" s="234">
        <v>100.42</v>
      </c>
      <c r="E82" s="234">
        <v>0</v>
      </c>
      <c r="F82" s="235">
        <f t="shared" si="2"/>
        <v>0</v>
      </c>
    </row>
    <row r="83" spans="1:8" ht="12.75" customHeight="1" x14ac:dyDescent="0.2">
      <c r="A83" s="630" t="s">
        <v>346</v>
      </c>
      <c r="B83" s="631" t="s">
        <v>8</v>
      </c>
      <c r="C83" s="632">
        <v>0</v>
      </c>
      <c r="D83" s="633">
        <v>12</v>
      </c>
      <c r="E83" s="633">
        <v>0</v>
      </c>
      <c r="F83" s="634">
        <f t="shared" si="2"/>
        <v>0</v>
      </c>
    </row>
    <row r="84" spans="1:8" ht="12.75" customHeight="1" x14ac:dyDescent="0.2">
      <c r="A84" s="238" t="s">
        <v>434</v>
      </c>
      <c r="B84" s="239" t="s">
        <v>8</v>
      </c>
      <c r="C84" s="233">
        <v>0</v>
      </c>
      <c r="D84" s="234">
        <v>12.01</v>
      </c>
      <c r="E84" s="234">
        <v>0</v>
      </c>
      <c r="F84" s="235">
        <f t="shared" si="2"/>
        <v>0</v>
      </c>
    </row>
    <row r="85" spans="1:8" ht="12.75" customHeight="1" x14ac:dyDescent="0.2">
      <c r="A85" s="630" t="s">
        <v>489</v>
      </c>
      <c r="B85" s="631" t="s">
        <v>8</v>
      </c>
      <c r="C85" s="632">
        <v>0</v>
      </c>
      <c r="D85" s="633">
        <v>8</v>
      </c>
      <c r="E85" s="633">
        <v>0</v>
      </c>
      <c r="F85" s="634">
        <f t="shared" si="2"/>
        <v>0</v>
      </c>
    </row>
    <row r="86" spans="1:8" ht="12.75" customHeight="1" x14ac:dyDescent="0.2">
      <c r="A86" s="238" t="s">
        <v>435</v>
      </c>
      <c r="B86" s="239" t="s">
        <v>8</v>
      </c>
      <c r="C86" s="233">
        <v>0</v>
      </c>
      <c r="D86" s="234">
        <v>0</v>
      </c>
      <c r="E86" s="234">
        <v>0</v>
      </c>
      <c r="F86" s="236" t="s">
        <v>83</v>
      </c>
      <c r="H86" s="204"/>
    </row>
    <row r="87" spans="1:8" ht="12.75" customHeight="1" x14ac:dyDescent="0.2">
      <c r="A87" s="630" t="s">
        <v>490</v>
      </c>
      <c r="B87" s="631" t="s">
        <v>8</v>
      </c>
      <c r="C87" s="632">
        <v>0</v>
      </c>
      <c r="D87" s="633">
        <v>11</v>
      </c>
      <c r="E87" s="633">
        <v>0</v>
      </c>
      <c r="F87" s="634">
        <f t="shared" si="2"/>
        <v>0</v>
      </c>
    </row>
    <row r="88" spans="1:8" ht="12.75" customHeight="1" x14ac:dyDescent="0.2">
      <c r="A88" s="238" t="s">
        <v>436</v>
      </c>
      <c r="B88" s="239" t="s">
        <v>8</v>
      </c>
      <c r="C88" s="233">
        <v>2770</v>
      </c>
      <c r="D88" s="234">
        <v>463.75</v>
      </c>
      <c r="E88" s="234">
        <v>427.52</v>
      </c>
      <c r="F88" s="235">
        <f t="shared" si="2"/>
        <v>0.92187601078167114</v>
      </c>
    </row>
    <row r="89" spans="1:8" ht="12.75" customHeight="1" x14ac:dyDescent="0.2">
      <c r="A89" s="238" t="s">
        <v>437</v>
      </c>
      <c r="B89" s="239" t="s">
        <v>8</v>
      </c>
      <c r="C89" s="233">
        <v>0</v>
      </c>
      <c r="D89" s="234">
        <v>0</v>
      </c>
      <c r="E89" s="234">
        <v>0</v>
      </c>
      <c r="F89" s="236" t="s">
        <v>83</v>
      </c>
    </row>
    <row r="90" spans="1:8" ht="12.75" customHeight="1" x14ac:dyDescent="0.2">
      <c r="A90" s="238" t="s">
        <v>438</v>
      </c>
      <c r="B90" s="239" t="s">
        <v>8</v>
      </c>
      <c r="C90" s="233">
        <v>0</v>
      </c>
      <c r="D90" s="234">
        <v>0</v>
      </c>
      <c r="E90" s="234">
        <v>0</v>
      </c>
      <c r="F90" s="236" t="s">
        <v>83</v>
      </c>
    </row>
    <row r="91" spans="1:8" ht="24" customHeight="1" thickBot="1" x14ac:dyDescent="0.25">
      <c r="A91" s="237" t="s">
        <v>439</v>
      </c>
      <c r="B91" s="232" t="s">
        <v>8</v>
      </c>
      <c r="C91" s="233">
        <v>18000</v>
      </c>
      <c r="D91" s="234">
        <v>19528.990000000002</v>
      </c>
      <c r="E91" s="234">
        <v>17989.27</v>
      </c>
      <c r="F91" s="235">
        <f>E91/D91</f>
        <v>0.92115721294342401</v>
      </c>
    </row>
    <row r="92" spans="1:8" ht="12.75" customHeight="1" x14ac:dyDescent="0.2">
      <c r="A92" s="788" t="s">
        <v>802</v>
      </c>
      <c r="B92" s="789"/>
      <c r="C92" s="790">
        <f>SUM(C93:C94)</f>
        <v>1000</v>
      </c>
      <c r="D92" s="791">
        <f>SUM(D93:D94)</f>
        <v>500</v>
      </c>
      <c r="E92" s="792">
        <f>SUM(E93:E94)</f>
        <v>428.66</v>
      </c>
      <c r="F92" s="793">
        <f>E92/D92</f>
        <v>0.85732000000000008</v>
      </c>
    </row>
    <row r="93" spans="1:8" ht="12.75" customHeight="1" x14ac:dyDescent="0.2">
      <c r="A93" s="238" t="s">
        <v>907</v>
      </c>
      <c r="B93" s="794" t="s">
        <v>12</v>
      </c>
      <c r="C93" s="795">
        <v>1000</v>
      </c>
      <c r="D93" s="796">
        <v>500</v>
      </c>
      <c r="E93" s="796">
        <v>428.66</v>
      </c>
      <c r="F93" s="797">
        <f>E93/D93</f>
        <v>0.85732000000000008</v>
      </c>
    </row>
    <row r="94" spans="1:8" ht="12.75" customHeight="1" thickBot="1" x14ac:dyDescent="0.25">
      <c r="A94" s="798" t="s">
        <v>803</v>
      </c>
      <c r="B94" s="232" t="s">
        <v>12</v>
      </c>
      <c r="C94" s="799">
        <v>0</v>
      </c>
      <c r="D94" s="234">
        <v>0</v>
      </c>
      <c r="E94" s="234">
        <v>0</v>
      </c>
      <c r="F94" s="236" t="s">
        <v>83</v>
      </c>
    </row>
    <row r="95" spans="1:8" ht="12.75" customHeight="1" x14ac:dyDescent="0.2">
      <c r="A95" s="215" t="s">
        <v>353</v>
      </c>
      <c r="B95" s="216"/>
      <c r="C95" s="240">
        <f>SUM(C96:C99)</f>
        <v>6600</v>
      </c>
      <c r="D95" s="241">
        <f>SUM(D96:D99)</f>
        <v>26179.440000000002</v>
      </c>
      <c r="E95" s="218">
        <f>SUM(E96:E99)</f>
        <v>7884.4</v>
      </c>
      <c r="F95" s="219">
        <f>E95/D95</f>
        <v>0.30116763383785133</v>
      </c>
    </row>
    <row r="96" spans="1:8" ht="12.75" customHeight="1" x14ac:dyDescent="0.2">
      <c r="A96" s="220" t="s">
        <v>354</v>
      </c>
      <c r="B96" s="221" t="s">
        <v>20</v>
      </c>
      <c r="C96" s="167">
        <v>4800</v>
      </c>
      <c r="D96" s="168">
        <v>15643.33</v>
      </c>
      <c r="E96" s="168">
        <v>5711.34</v>
      </c>
      <c r="F96" s="165">
        <f>E96/D96</f>
        <v>0.36509745687139505</v>
      </c>
    </row>
    <row r="97" spans="1:6" ht="24.75" customHeight="1" x14ac:dyDescent="0.2">
      <c r="A97" s="635" t="s">
        <v>355</v>
      </c>
      <c r="B97" s="228" t="s">
        <v>20</v>
      </c>
      <c r="C97" s="242">
        <v>0</v>
      </c>
      <c r="D97" s="225">
        <v>0</v>
      </c>
      <c r="E97" s="225">
        <v>0</v>
      </c>
      <c r="F97" s="243" t="s">
        <v>83</v>
      </c>
    </row>
    <row r="98" spans="1:6" ht="12.75" customHeight="1" x14ac:dyDescent="0.2">
      <c r="A98" s="220" t="s">
        <v>356</v>
      </c>
      <c r="B98" s="221" t="s">
        <v>20</v>
      </c>
      <c r="C98" s="167">
        <v>1800</v>
      </c>
      <c r="D98" s="168">
        <v>10536.11</v>
      </c>
      <c r="E98" s="168">
        <v>2173.06</v>
      </c>
      <c r="F98" s="165">
        <f>E98/D98</f>
        <v>0.20624879580794048</v>
      </c>
    </row>
    <row r="99" spans="1:6" ht="12.75" customHeight="1" thickBot="1" x14ac:dyDescent="0.25">
      <c r="A99" s="229" t="s">
        <v>357</v>
      </c>
      <c r="B99" s="230" t="s">
        <v>20</v>
      </c>
      <c r="C99" s="242">
        <v>0</v>
      </c>
      <c r="D99" s="225">
        <v>0</v>
      </c>
      <c r="E99" s="225">
        <v>0</v>
      </c>
      <c r="F99" s="243" t="s">
        <v>83</v>
      </c>
    </row>
    <row r="100" spans="1:6" ht="12.75" customHeight="1" x14ac:dyDescent="0.2">
      <c r="A100" s="223" t="s">
        <v>358</v>
      </c>
      <c r="B100" s="224"/>
      <c r="C100" s="240">
        <f>SUM(C101:C109)</f>
        <v>15000</v>
      </c>
      <c r="D100" s="241">
        <f>SUM(D101:D109)</f>
        <v>18054.27</v>
      </c>
      <c r="E100" s="218">
        <f>SUM(E101:E109)</f>
        <v>13891.94</v>
      </c>
      <c r="F100" s="219">
        <f t="shared" ref="F100:F109" si="3">E100/D100</f>
        <v>0.76945453900933136</v>
      </c>
    </row>
    <row r="101" spans="1:6" ht="12.75" customHeight="1" x14ac:dyDescent="0.2">
      <c r="A101" s="220" t="s">
        <v>359</v>
      </c>
      <c r="B101" s="221" t="s">
        <v>17</v>
      </c>
      <c r="C101" s="167">
        <v>1800</v>
      </c>
      <c r="D101" s="168">
        <v>2050.5100000000002</v>
      </c>
      <c r="E101" s="168">
        <v>897.72</v>
      </c>
      <c r="F101" s="165">
        <f t="shared" si="3"/>
        <v>0.4378032782088358</v>
      </c>
    </row>
    <row r="102" spans="1:6" ht="12.75" customHeight="1" x14ac:dyDescent="0.2">
      <c r="A102" s="220" t="s">
        <v>360</v>
      </c>
      <c r="B102" s="221" t="s">
        <v>17</v>
      </c>
      <c r="C102" s="167">
        <v>10200</v>
      </c>
      <c r="D102" s="168">
        <v>12357.72</v>
      </c>
      <c r="E102" s="168">
        <v>10645.2</v>
      </c>
      <c r="F102" s="165">
        <f t="shared" si="3"/>
        <v>0.86142103883240606</v>
      </c>
    </row>
    <row r="103" spans="1:6" ht="12.75" customHeight="1" x14ac:dyDescent="0.2">
      <c r="A103" s="220" t="s">
        <v>361</v>
      </c>
      <c r="B103" s="221" t="s">
        <v>17</v>
      </c>
      <c r="C103" s="167">
        <v>200</v>
      </c>
      <c r="D103" s="168">
        <v>48.3</v>
      </c>
      <c r="E103" s="168">
        <v>0</v>
      </c>
      <c r="F103" s="165">
        <f t="shared" si="3"/>
        <v>0</v>
      </c>
    </row>
    <row r="104" spans="1:6" ht="12.75" customHeight="1" x14ac:dyDescent="0.2">
      <c r="A104" s="220" t="s">
        <v>362</v>
      </c>
      <c r="B104" s="221" t="s">
        <v>17</v>
      </c>
      <c r="C104" s="167">
        <v>0</v>
      </c>
      <c r="D104" s="168">
        <v>0</v>
      </c>
      <c r="E104" s="168">
        <v>0</v>
      </c>
      <c r="F104" s="170" t="s">
        <v>83</v>
      </c>
    </row>
    <row r="105" spans="1:6" ht="12.75" customHeight="1" x14ac:dyDescent="0.2">
      <c r="A105" s="220" t="s">
        <v>491</v>
      </c>
      <c r="B105" s="221" t="s">
        <v>17</v>
      </c>
      <c r="C105" s="167">
        <v>0</v>
      </c>
      <c r="D105" s="168">
        <v>0</v>
      </c>
      <c r="E105" s="168">
        <v>0</v>
      </c>
      <c r="F105" s="170" t="s">
        <v>83</v>
      </c>
    </row>
    <row r="106" spans="1:6" ht="12.75" customHeight="1" x14ac:dyDescent="0.2">
      <c r="A106" s="220" t="s">
        <v>733</v>
      </c>
      <c r="B106" s="221" t="s">
        <v>17</v>
      </c>
      <c r="C106" s="167">
        <v>1000</v>
      </c>
      <c r="D106" s="168">
        <v>2452.27</v>
      </c>
      <c r="E106" s="168">
        <v>1835.52</v>
      </c>
      <c r="F106" s="165">
        <f t="shared" si="3"/>
        <v>0.74849833011862477</v>
      </c>
    </row>
    <row r="107" spans="1:6" s="248" customFormat="1" ht="12.75" customHeight="1" x14ac:dyDescent="0.2">
      <c r="A107" s="227" t="s">
        <v>1699</v>
      </c>
      <c r="B107" s="221" t="s">
        <v>17</v>
      </c>
      <c r="C107" s="242">
        <v>600</v>
      </c>
      <c r="D107" s="225">
        <v>645.47</v>
      </c>
      <c r="E107" s="225">
        <v>280</v>
      </c>
      <c r="F107" s="226">
        <f t="shared" si="3"/>
        <v>0.43379243032209086</v>
      </c>
    </row>
    <row r="108" spans="1:6" s="248" customFormat="1" ht="12.75" customHeight="1" x14ac:dyDescent="0.2">
      <c r="A108" s="220" t="s">
        <v>1700</v>
      </c>
      <c r="B108" s="221" t="s">
        <v>17</v>
      </c>
      <c r="C108" s="167">
        <v>600</v>
      </c>
      <c r="D108" s="168">
        <v>0</v>
      </c>
      <c r="E108" s="168">
        <v>0</v>
      </c>
      <c r="F108" s="170" t="s">
        <v>83</v>
      </c>
    </row>
    <row r="109" spans="1:6" s="248" customFormat="1" ht="12.75" customHeight="1" thickBot="1" x14ac:dyDescent="0.25">
      <c r="A109" s="1079" t="s">
        <v>1701</v>
      </c>
      <c r="B109" s="1080" t="s">
        <v>17</v>
      </c>
      <c r="C109" s="1081">
        <v>600</v>
      </c>
      <c r="D109" s="1082">
        <v>500</v>
      </c>
      <c r="E109" s="1082">
        <v>233.5</v>
      </c>
      <c r="F109" s="1083">
        <f t="shared" si="3"/>
        <v>0.46700000000000003</v>
      </c>
    </row>
    <row r="110" spans="1:6" s="248" customFormat="1" ht="12.75" customHeight="1" x14ac:dyDescent="0.2">
      <c r="A110" s="244"/>
      <c r="B110" s="245"/>
      <c r="C110" s="246"/>
      <c r="D110" s="246"/>
      <c r="E110" s="246"/>
      <c r="F110" s="247"/>
    </row>
    <row r="111" spans="1:6" s="248" customFormat="1" ht="12.75" customHeight="1" x14ac:dyDescent="0.2">
      <c r="A111" s="244"/>
      <c r="B111" s="245"/>
      <c r="C111" s="246"/>
      <c r="D111" s="246"/>
      <c r="E111" s="246"/>
      <c r="F111" s="247"/>
    </row>
    <row r="112" spans="1:6" s="248" customFormat="1" ht="12.75" customHeight="1" x14ac:dyDescent="0.2">
      <c r="A112" s="244"/>
      <c r="B112" s="245"/>
      <c r="C112" s="246"/>
      <c r="D112" s="246"/>
      <c r="E112" s="246"/>
      <c r="F112" s="247"/>
    </row>
    <row r="113" spans="1:8" ht="12.75" customHeight="1" x14ac:dyDescent="0.2">
      <c r="A113" s="92"/>
      <c r="B113" s="92"/>
      <c r="C113" s="92"/>
      <c r="D113" s="92"/>
      <c r="E113" s="1631" t="s">
        <v>1761</v>
      </c>
      <c r="F113" s="1631"/>
    </row>
    <row r="114" spans="1:8" ht="18" x14ac:dyDescent="0.2">
      <c r="A114" s="1621" t="s">
        <v>337</v>
      </c>
      <c r="B114" s="1621"/>
      <c r="C114" s="1621"/>
      <c r="D114" s="1621"/>
      <c r="E114" s="1621"/>
      <c r="F114" s="1621"/>
    </row>
    <row r="115" spans="1:8" ht="11.25" customHeight="1" x14ac:dyDescent="0.2">
      <c r="A115" s="92"/>
      <c r="B115" s="92"/>
      <c r="C115" s="92"/>
      <c r="D115" s="92"/>
      <c r="E115" s="92"/>
      <c r="F115" s="92"/>
    </row>
    <row r="116" spans="1:8" ht="15.75" customHeight="1" x14ac:dyDescent="0.2">
      <c r="A116" s="1622" t="s">
        <v>1652</v>
      </c>
      <c r="B116" s="1622"/>
      <c r="C116" s="1622"/>
      <c r="D116" s="1622"/>
      <c r="E116" s="1622"/>
      <c r="F116" s="1622"/>
    </row>
    <row r="117" spans="1:8" ht="12" customHeight="1" thickBot="1" x14ac:dyDescent="0.25">
      <c r="A117" s="92"/>
      <c r="B117" s="92"/>
      <c r="C117" s="92"/>
      <c r="D117" s="92"/>
      <c r="E117" s="92"/>
      <c r="F117" s="158" t="s">
        <v>78</v>
      </c>
    </row>
    <row r="118" spans="1:8" ht="12.75" customHeight="1" thickBot="1" x14ac:dyDescent="0.25">
      <c r="A118" s="249" t="s">
        <v>338</v>
      </c>
      <c r="B118" s="159" t="s">
        <v>34</v>
      </c>
      <c r="C118" s="160" t="s">
        <v>913</v>
      </c>
      <c r="D118" s="161" t="s">
        <v>914</v>
      </c>
      <c r="E118" s="161" t="s">
        <v>80</v>
      </c>
      <c r="F118" s="162" t="s">
        <v>81</v>
      </c>
    </row>
    <row r="119" spans="1:8" ht="12.75" customHeight="1" x14ac:dyDescent="0.2">
      <c r="A119" s="250" t="s">
        <v>363</v>
      </c>
      <c r="B119" s="251"/>
      <c r="C119" s="252">
        <f>SUM(C120:C125)</f>
        <v>15320</v>
      </c>
      <c r="D119" s="253">
        <f>SUM(D120:D125)</f>
        <v>24761.79</v>
      </c>
      <c r="E119" s="253">
        <f>SUM(E120:E125)</f>
        <v>10742.93</v>
      </c>
      <c r="F119" s="254">
        <f>E119/D119</f>
        <v>0.43385110688686074</v>
      </c>
      <c r="H119" s="204"/>
    </row>
    <row r="120" spans="1:8" ht="12.75" customHeight="1" x14ac:dyDescent="0.2">
      <c r="A120" s="227" t="s">
        <v>364</v>
      </c>
      <c r="B120" s="228" t="s">
        <v>10</v>
      </c>
      <c r="C120" s="242">
        <v>1850</v>
      </c>
      <c r="D120" s="225">
        <v>1490.67</v>
      </c>
      <c r="E120" s="225">
        <v>1000.13</v>
      </c>
      <c r="F120" s="226">
        <f>E120/D120</f>
        <v>0.67092649613931987</v>
      </c>
    </row>
    <row r="121" spans="1:8" ht="12.75" customHeight="1" x14ac:dyDescent="0.2">
      <c r="A121" s="220" t="s">
        <v>365</v>
      </c>
      <c r="B121" s="221" t="s">
        <v>10</v>
      </c>
      <c r="C121" s="167">
        <v>2800</v>
      </c>
      <c r="D121" s="168">
        <v>3644.8</v>
      </c>
      <c r="E121" s="168">
        <v>2232.06</v>
      </c>
      <c r="F121" s="165">
        <f>E121/D121</f>
        <v>0.61239574187884105</v>
      </c>
    </row>
    <row r="122" spans="1:8" ht="12.75" customHeight="1" x14ac:dyDescent="0.2">
      <c r="A122" s="220" t="s">
        <v>366</v>
      </c>
      <c r="B122" s="221" t="s">
        <v>10</v>
      </c>
      <c r="C122" s="167">
        <v>1400</v>
      </c>
      <c r="D122" s="168">
        <v>2135.5100000000002</v>
      </c>
      <c r="E122" s="168">
        <v>1322.93</v>
      </c>
      <c r="F122" s="165">
        <f>E122/D122</f>
        <v>0.61949136271897576</v>
      </c>
    </row>
    <row r="123" spans="1:8" ht="24.75" customHeight="1" x14ac:dyDescent="0.2">
      <c r="A123" s="636" t="s">
        <v>734</v>
      </c>
      <c r="B123" s="221" t="s">
        <v>10</v>
      </c>
      <c r="C123" s="167">
        <v>300</v>
      </c>
      <c r="D123" s="168">
        <v>277.82</v>
      </c>
      <c r="E123" s="168">
        <v>219.82</v>
      </c>
      <c r="F123" s="165">
        <f t="shared" ref="F123:F129" si="4">E123/D123</f>
        <v>0.79123173277661796</v>
      </c>
    </row>
    <row r="124" spans="1:8" ht="12.75" customHeight="1" x14ac:dyDescent="0.2">
      <c r="A124" s="220" t="s">
        <v>735</v>
      </c>
      <c r="B124" s="221" t="s">
        <v>10</v>
      </c>
      <c r="C124" s="167">
        <v>950</v>
      </c>
      <c r="D124" s="168">
        <v>541.73</v>
      </c>
      <c r="E124" s="168">
        <v>359.11</v>
      </c>
      <c r="F124" s="165">
        <v>19.5442</v>
      </c>
    </row>
    <row r="125" spans="1:8" ht="12.75" customHeight="1" thickBot="1" x14ac:dyDescent="0.25">
      <c r="A125" s="227" t="s">
        <v>908</v>
      </c>
      <c r="B125" s="228" t="s">
        <v>10</v>
      </c>
      <c r="C125" s="242">
        <v>8020</v>
      </c>
      <c r="D125" s="225">
        <v>16671.259999999998</v>
      </c>
      <c r="E125" s="225">
        <v>5608.88</v>
      </c>
      <c r="F125" s="165">
        <f>E125/D125</f>
        <v>0.33644007711474722</v>
      </c>
    </row>
    <row r="126" spans="1:8" ht="12.75" customHeight="1" x14ac:dyDescent="0.2">
      <c r="A126" s="255" t="s">
        <v>440</v>
      </c>
      <c r="B126" s="256"/>
      <c r="C126" s="217">
        <f>SUM(C127:C129)</f>
        <v>1900</v>
      </c>
      <c r="D126" s="218">
        <f>SUM(D127:D129)</f>
        <v>2088.04</v>
      </c>
      <c r="E126" s="218">
        <f>SUM(E127:E129)</f>
        <v>1473.32</v>
      </c>
      <c r="F126" s="219">
        <f t="shared" si="4"/>
        <v>0.70559950958793893</v>
      </c>
    </row>
    <row r="127" spans="1:8" ht="12.75" customHeight="1" x14ac:dyDescent="0.2">
      <c r="A127" s="220" t="s">
        <v>492</v>
      </c>
      <c r="B127" s="221" t="s">
        <v>23</v>
      </c>
      <c r="C127" s="167">
        <v>950</v>
      </c>
      <c r="D127" s="168">
        <v>879.84</v>
      </c>
      <c r="E127" s="168">
        <v>685.32</v>
      </c>
      <c r="F127" s="165">
        <f t="shared" si="4"/>
        <v>0.7789143480632843</v>
      </c>
    </row>
    <row r="128" spans="1:8" ht="12.75" customHeight="1" x14ac:dyDescent="0.2">
      <c r="A128" s="220" t="s">
        <v>493</v>
      </c>
      <c r="B128" s="221" t="s">
        <v>23</v>
      </c>
      <c r="C128" s="167">
        <v>550</v>
      </c>
      <c r="D128" s="168">
        <v>1086.78</v>
      </c>
      <c r="E128" s="168">
        <v>693.28</v>
      </c>
      <c r="F128" s="165">
        <f t="shared" si="4"/>
        <v>0.63792119840262063</v>
      </c>
    </row>
    <row r="129" spans="1:6" ht="12.75" customHeight="1" thickBot="1" x14ac:dyDescent="0.25">
      <c r="A129" s="220" t="s">
        <v>494</v>
      </c>
      <c r="B129" s="221" t="s">
        <v>23</v>
      </c>
      <c r="C129" s="167">
        <v>400</v>
      </c>
      <c r="D129" s="225">
        <v>121.42</v>
      </c>
      <c r="E129" s="225">
        <v>94.72</v>
      </c>
      <c r="F129" s="226">
        <f t="shared" si="4"/>
        <v>0.78010212485587216</v>
      </c>
    </row>
    <row r="130" spans="1:6" ht="12.75" customHeight="1" thickBot="1" x14ac:dyDescent="0.25">
      <c r="A130" s="257" t="s">
        <v>1653</v>
      </c>
      <c r="B130" s="258"/>
      <c r="C130" s="259">
        <f>C62+C67+C73+C95+C100+C119+C126+C92</f>
        <v>110500</v>
      </c>
      <c r="D130" s="260">
        <f>D62+D67+D73+D95+D100+D119+D126+D92</f>
        <v>143774.53</v>
      </c>
      <c r="E130" s="260">
        <f>E62+E67+E73+E95+E100+E119+E126+E92</f>
        <v>98752.16</v>
      </c>
      <c r="F130" s="261">
        <f>E130/D130</f>
        <v>0.68685434061234629</v>
      </c>
    </row>
    <row r="131" spans="1:6" ht="12.75" customHeight="1" x14ac:dyDescent="0.2">
      <c r="A131" s="92"/>
      <c r="B131" s="92"/>
      <c r="C131" s="92"/>
      <c r="D131" s="92"/>
      <c r="E131" s="92"/>
      <c r="F131" s="92"/>
    </row>
    <row r="132" spans="1:6" ht="12.75" customHeight="1" x14ac:dyDescent="0.2">
      <c r="A132" s="92"/>
      <c r="B132" s="92"/>
      <c r="C132" s="92"/>
      <c r="D132" s="92"/>
      <c r="E132" s="92"/>
      <c r="F132" s="92"/>
    </row>
    <row r="133" spans="1:6" ht="12.75" customHeight="1" x14ac:dyDescent="0.2">
      <c r="A133" s="92"/>
      <c r="B133" s="92"/>
      <c r="C133" s="92"/>
      <c r="D133" s="92"/>
      <c r="E133" s="92"/>
      <c r="F133" s="92"/>
    </row>
    <row r="134" spans="1:6" ht="12.75" customHeight="1" x14ac:dyDescent="0.2">
      <c r="A134" s="92"/>
      <c r="B134" s="92"/>
      <c r="C134" s="92"/>
      <c r="D134" s="92"/>
      <c r="E134" s="92"/>
      <c r="F134" s="92"/>
    </row>
  </sheetData>
  <mergeCells count="30">
    <mergeCell ref="B21:C21"/>
    <mergeCell ref="E113:F113"/>
    <mergeCell ref="A114:F114"/>
    <mergeCell ref="A116:F116"/>
    <mergeCell ref="E1:F1"/>
    <mergeCell ref="A3:F3"/>
    <mergeCell ref="A5:F5"/>
    <mergeCell ref="B8:C8"/>
    <mergeCell ref="B9:C9"/>
    <mergeCell ref="B10:C10"/>
    <mergeCell ref="B11:C11"/>
    <mergeCell ref="B12:C12"/>
    <mergeCell ref="B13:C13"/>
    <mergeCell ref="A16:F16"/>
    <mergeCell ref="B19:C19"/>
    <mergeCell ref="B20:C20"/>
    <mergeCell ref="B22:C22"/>
    <mergeCell ref="B23:C23"/>
    <mergeCell ref="B24:C24"/>
    <mergeCell ref="B25:C25"/>
    <mergeCell ref="B26:C26"/>
    <mergeCell ref="A57:F57"/>
    <mergeCell ref="A59:F59"/>
    <mergeCell ref="B27:C27"/>
    <mergeCell ref="B28:C28"/>
    <mergeCell ref="B35:C35"/>
    <mergeCell ref="A31:F31"/>
    <mergeCell ref="B34:C34"/>
    <mergeCell ref="A37:F37"/>
    <mergeCell ref="E56:F56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59999389629810485"/>
  </sheetPr>
  <dimension ref="A1:H40"/>
  <sheetViews>
    <sheetView workbookViewId="0">
      <selection activeCell="A3" sqref="A3:D3"/>
    </sheetView>
  </sheetViews>
  <sheetFormatPr defaultRowHeight="12.75" x14ac:dyDescent="0.2"/>
  <cols>
    <col min="1" max="1" width="46.5703125" style="80" customWidth="1"/>
    <col min="2" max="2" width="11" style="80" customWidth="1"/>
    <col min="3" max="3" width="10.140625" style="80" customWidth="1"/>
    <col min="4" max="4" width="9.7109375" style="80" customWidth="1"/>
    <col min="5" max="5" width="8.5703125" style="80" customWidth="1"/>
    <col min="6" max="7" width="9.140625" style="80"/>
    <col min="8" max="8" width="12" style="80" bestFit="1" customWidth="1"/>
    <col min="9" max="9" width="19.140625" style="80" customWidth="1"/>
    <col min="10" max="16384" width="9.140625" style="80"/>
  </cols>
  <sheetData>
    <row r="1" spans="1:8" x14ac:dyDescent="0.2">
      <c r="D1" s="1617">
        <v>15</v>
      </c>
      <c r="E1" s="1617"/>
    </row>
    <row r="3" spans="1:8" ht="18" x14ac:dyDescent="0.25">
      <c r="A3" s="1618" t="s">
        <v>249</v>
      </c>
      <c r="B3" s="1618"/>
      <c r="C3" s="1618"/>
      <c r="D3" s="1618"/>
    </row>
    <row r="5" spans="1:8" ht="15.75" x14ac:dyDescent="0.25">
      <c r="A5" s="1619" t="s">
        <v>1657</v>
      </c>
      <c r="B5" s="1619"/>
      <c r="C5" s="1619"/>
      <c r="D5" s="1619"/>
    </row>
    <row r="6" spans="1:8" ht="12.75" customHeight="1" x14ac:dyDescent="0.25">
      <c r="A6" s="157"/>
      <c r="B6" s="157"/>
      <c r="C6" s="157"/>
      <c r="D6" s="157"/>
    </row>
    <row r="7" spans="1:8" ht="12.75" customHeight="1" thickBot="1" x14ac:dyDescent="0.25">
      <c r="E7" s="158" t="s">
        <v>78</v>
      </c>
    </row>
    <row r="8" spans="1:8" ht="12.75" customHeight="1" thickBot="1" x14ac:dyDescent="0.25">
      <c r="A8" s="159" t="s">
        <v>79</v>
      </c>
      <c r="B8" s="160" t="s">
        <v>913</v>
      </c>
      <c r="C8" s="161" t="s">
        <v>914</v>
      </c>
      <c r="D8" s="161" t="s">
        <v>80</v>
      </c>
      <c r="E8" s="162" t="s">
        <v>81</v>
      </c>
    </row>
    <row r="9" spans="1:8" ht="12.75" customHeight="1" x14ac:dyDescent="0.2">
      <c r="A9" s="163" t="s">
        <v>1660</v>
      </c>
      <c r="B9" s="621">
        <v>0</v>
      </c>
      <c r="C9" s="164">
        <v>11053.28</v>
      </c>
      <c r="D9" s="164">
        <v>11053.28</v>
      </c>
      <c r="E9" s="184">
        <f>D9/C9</f>
        <v>1</v>
      </c>
    </row>
    <row r="10" spans="1:8" ht="12.75" customHeight="1" x14ac:dyDescent="0.2">
      <c r="A10" s="182" t="s">
        <v>1650</v>
      </c>
      <c r="B10" s="637">
        <v>5000</v>
      </c>
      <c r="C10" s="183">
        <f>112761.78+0.24</f>
        <v>112762.02</v>
      </c>
      <c r="D10" s="183">
        <f>112761.78+0.24</f>
        <v>112762.02</v>
      </c>
      <c r="E10" s="184">
        <f>D10/C10</f>
        <v>1</v>
      </c>
    </row>
    <row r="11" spans="1:8" ht="12.75" customHeight="1" x14ac:dyDescent="0.2">
      <c r="A11" s="182" t="s">
        <v>1687</v>
      </c>
      <c r="B11" s="637">
        <v>0</v>
      </c>
      <c r="C11" s="183">
        <v>10000</v>
      </c>
      <c r="D11" s="183">
        <v>10000</v>
      </c>
      <c r="E11" s="184">
        <f>D11/C11</f>
        <v>1</v>
      </c>
    </row>
    <row r="12" spans="1:8" ht="12.75" customHeight="1" x14ac:dyDescent="0.2">
      <c r="A12" s="182" t="s">
        <v>1693</v>
      </c>
      <c r="B12" s="637">
        <v>0</v>
      </c>
      <c r="C12" s="183">
        <v>1791.63</v>
      </c>
      <c r="D12" s="183">
        <v>1791.63</v>
      </c>
      <c r="E12" s="184">
        <f>D12/C12</f>
        <v>1</v>
      </c>
    </row>
    <row r="13" spans="1:8" ht="12.75" customHeight="1" x14ac:dyDescent="0.2">
      <c r="A13" s="182" t="s">
        <v>1686</v>
      </c>
      <c r="B13" s="637">
        <v>0</v>
      </c>
      <c r="C13" s="183">
        <v>4469.17</v>
      </c>
      <c r="D13" s="183">
        <v>4500.6400000000003</v>
      </c>
      <c r="E13" s="184">
        <f>D13/C13</f>
        <v>1.0070415759525819</v>
      </c>
    </row>
    <row r="14" spans="1:8" ht="12.75" customHeight="1" thickBot="1" x14ac:dyDescent="0.25">
      <c r="A14" s="262" t="s">
        <v>82</v>
      </c>
      <c r="B14" s="638">
        <v>0</v>
      </c>
      <c r="C14" s="639">
        <v>0</v>
      </c>
      <c r="D14" s="639">
        <v>0</v>
      </c>
      <c r="E14" s="263" t="s">
        <v>83</v>
      </c>
    </row>
    <row r="15" spans="1:8" ht="12.75" customHeight="1" thickBot="1" x14ac:dyDescent="0.25">
      <c r="A15" s="175" t="s">
        <v>1661</v>
      </c>
      <c r="B15" s="176">
        <f>B9+B10+B14</f>
        <v>5000</v>
      </c>
      <c r="C15" s="177">
        <f>SUM(C9:C14)</f>
        <v>140076.1</v>
      </c>
      <c r="D15" s="177">
        <f>SUM(D9:D14)</f>
        <v>140107.57</v>
      </c>
      <c r="E15" s="179">
        <f>D15/C15</f>
        <v>1.0002246635935752</v>
      </c>
      <c r="H15" s="204"/>
    </row>
    <row r="16" spans="1:8" ht="12.75" customHeight="1" x14ac:dyDescent="0.2">
      <c r="A16" s="81"/>
      <c r="B16" s="180"/>
      <c r="C16" s="180"/>
      <c r="D16" s="180"/>
    </row>
    <row r="17" spans="1:5" ht="15.75" x14ac:dyDescent="0.25">
      <c r="A17" s="1619" t="s">
        <v>1658</v>
      </c>
      <c r="B17" s="1619"/>
      <c r="C17" s="1619"/>
      <c r="D17" s="1619"/>
    </row>
    <row r="18" spans="1:5" ht="12.75" customHeight="1" x14ac:dyDescent="0.25">
      <c r="A18" s="157"/>
      <c r="B18" s="157"/>
      <c r="C18" s="157"/>
      <c r="D18" s="157"/>
    </row>
    <row r="19" spans="1:5" ht="12.75" customHeight="1" thickBot="1" x14ac:dyDescent="0.3">
      <c r="A19" s="157"/>
      <c r="B19" s="157"/>
      <c r="C19" s="157"/>
      <c r="D19" s="157"/>
      <c r="E19" s="158" t="s">
        <v>78</v>
      </c>
    </row>
    <row r="20" spans="1:5" ht="12.75" customHeight="1" thickBot="1" x14ac:dyDescent="0.25">
      <c r="A20" s="159" t="s">
        <v>79</v>
      </c>
      <c r="B20" s="160" t="s">
        <v>913</v>
      </c>
      <c r="C20" s="161" t="s">
        <v>914</v>
      </c>
      <c r="D20" s="264" t="s">
        <v>80</v>
      </c>
      <c r="E20" s="162" t="s">
        <v>81</v>
      </c>
    </row>
    <row r="21" spans="1:5" ht="12.75" customHeight="1" x14ac:dyDescent="0.2">
      <c r="A21" s="265" t="s">
        <v>909</v>
      </c>
      <c r="B21" s="1046">
        <v>0</v>
      </c>
      <c r="C21" s="1074">
        <v>3895.4</v>
      </c>
      <c r="D21" s="640">
        <v>3895.4</v>
      </c>
      <c r="E21" s="184">
        <f>D21/C21</f>
        <v>1</v>
      </c>
    </row>
    <row r="22" spans="1:5" ht="12.75" customHeight="1" x14ac:dyDescent="0.2">
      <c r="A22" s="265" t="s">
        <v>396</v>
      </c>
      <c r="B22" s="619">
        <v>4700</v>
      </c>
      <c r="C22" s="185">
        <v>0</v>
      </c>
      <c r="D22" s="641">
        <v>0</v>
      </c>
      <c r="E22" s="186" t="s">
        <v>83</v>
      </c>
    </row>
    <row r="23" spans="1:5" ht="12.75" customHeight="1" x14ac:dyDescent="0.2">
      <c r="A23" s="182" t="s">
        <v>432</v>
      </c>
      <c r="B23" s="626">
        <v>300</v>
      </c>
      <c r="C23" s="183">
        <v>500</v>
      </c>
      <c r="D23" s="642">
        <v>0</v>
      </c>
      <c r="E23" s="184">
        <f t="shared" ref="E23:E28" si="0">D23/C23</f>
        <v>0</v>
      </c>
    </row>
    <row r="24" spans="1:5" ht="12.75" customHeight="1" x14ac:dyDescent="0.2">
      <c r="A24" s="265" t="s">
        <v>1688</v>
      </c>
      <c r="B24" s="1046">
        <v>0</v>
      </c>
      <c r="C24" s="1075">
        <v>115544.06</v>
      </c>
      <c r="D24" s="640">
        <v>115077.22</v>
      </c>
      <c r="E24" s="184">
        <f t="shared" si="0"/>
        <v>0.99595963652307185</v>
      </c>
    </row>
    <row r="25" spans="1:5" ht="12.75" customHeight="1" x14ac:dyDescent="0.2">
      <c r="A25" s="265" t="s">
        <v>1689</v>
      </c>
      <c r="B25" s="1046">
        <v>0</v>
      </c>
      <c r="C25" s="1075">
        <v>295.76</v>
      </c>
      <c r="D25" s="640">
        <v>295.76</v>
      </c>
      <c r="E25" s="184">
        <f t="shared" si="0"/>
        <v>1</v>
      </c>
    </row>
    <row r="26" spans="1:5" ht="12.75" customHeight="1" x14ac:dyDescent="0.2">
      <c r="A26" s="265" t="s">
        <v>1690</v>
      </c>
      <c r="B26" s="1046">
        <v>0</v>
      </c>
      <c r="C26" s="1075">
        <v>1791.63</v>
      </c>
      <c r="D26" s="640">
        <v>1791.63</v>
      </c>
      <c r="E26" s="184">
        <f t="shared" si="0"/>
        <v>1</v>
      </c>
    </row>
    <row r="27" spans="1:5" ht="12.75" customHeight="1" x14ac:dyDescent="0.2">
      <c r="A27" s="265" t="s">
        <v>1691</v>
      </c>
      <c r="B27" s="1046">
        <v>0</v>
      </c>
      <c r="C27" s="1075">
        <v>16363.23</v>
      </c>
      <c r="D27" s="640">
        <v>37.46</v>
      </c>
      <c r="E27" s="184">
        <f t="shared" si="0"/>
        <v>2.2892790726525268E-3</v>
      </c>
    </row>
    <row r="28" spans="1:5" ht="12.75" customHeight="1" x14ac:dyDescent="0.2">
      <c r="A28" s="265" t="s">
        <v>1692</v>
      </c>
      <c r="B28" s="1046">
        <v>0</v>
      </c>
      <c r="C28" s="185">
        <v>1686.02</v>
      </c>
      <c r="D28" s="640">
        <v>843.01</v>
      </c>
      <c r="E28" s="184">
        <f t="shared" si="0"/>
        <v>0.5</v>
      </c>
    </row>
    <row r="29" spans="1:5" ht="12.75" customHeight="1" thickBot="1" x14ac:dyDescent="0.25">
      <c r="A29" s="1076" t="s">
        <v>1694</v>
      </c>
      <c r="B29" s="627">
        <v>0</v>
      </c>
      <c r="C29" s="1077">
        <v>0</v>
      </c>
      <c r="D29" s="1078">
        <v>46.26</v>
      </c>
      <c r="E29" s="1073" t="s">
        <v>83</v>
      </c>
    </row>
    <row r="30" spans="1:5" ht="12.75" customHeight="1" thickBot="1" x14ac:dyDescent="0.25">
      <c r="A30" s="266" t="s">
        <v>1662</v>
      </c>
      <c r="B30" s="190">
        <f>SUM(B21:B23)</f>
        <v>5000</v>
      </c>
      <c r="C30" s="267">
        <f>SUM(C21:C29)</f>
        <v>140076.09999999998</v>
      </c>
      <c r="D30" s="206">
        <f>SUM(D21:D29)</f>
        <v>121986.73999999999</v>
      </c>
      <c r="E30" s="179">
        <f>D30/C30</f>
        <v>0.87086048226642521</v>
      </c>
    </row>
    <row r="31" spans="1:5" x14ac:dyDescent="0.2">
      <c r="A31" s="191"/>
      <c r="B31" s="192"/>
      <c r="C31" s="192"/>
      <c r="D31" s="192"/>
    </row>
    <row r="32" spans="1:5" ht="15.75" x14ac:dyDescent="0.25">
      <c r="A32" s="1620" t="s">
        <v>1659</v>
      </c>
      <c r="B32" s="1620"/>
      <c r="C32" s="1620"/>
      <c r="D32" s="1620"/>
    </row>
    <row r="33" spans="1:7" ht="12.75" customHeight="1" x14ac:dyDescent="0.2">
      <c r="A33" s="191"/>
      <c r="B33" s="192"/>
      <c r="C33" s="192"/>
      <c r="D33" s="192"/>
    </row>
    <row r="34" spans="1:7" ht="12.75" customHeight="1" thickBot="1" x14ac:dyDescent="0.25">
      <c r="B34" s="194"/>
      <c r="C34" s="194"/>
      <c r="D34" s="194"/>
      <c r="E34" s="158" t="s">
        <v>78</v>
      </c>
    </row>
    <row r="35" spans="1:7" ht="33.75" customHeight="1" thickBot="1" x14ac:dyDescent="0.25">
      <c r="A35" s="195" t="s">
        <v>84</v>
      </c>
      <c r="B35" s="196" t="s">
        <v>1644</v>
      </c>
      <c r="C35" s="197" t="s">
        <v>1645</v>
      </c>
      <c r="D35" s="198" t="s">
        <v>1664</v>
      </c>
      <c r="E35" s="199" t="s">
        <v>85</v>
      </c>
    </row>
    <row r="36" spans="1:7" ht="12.75" customHeight="1" thickBot="1" x14ac:dyDescent="0.25">
      <c r="A36" s="200" t="s">
        <v>1663</v>
      </c>
      <c r="B36" s="201">
        <f>D15</f>
        <v>140107.57</v>
      </c>
      <c r="C36" s="202">
        <f>D30</f>
        <v>121986.73999999999</v>
      </c>
      <c r="D36" s="202">
        <f>+D15-D30</f>
        <v>18120.830000000016</v>
      </c>
      <c r="E36" s="203" t="s">
        <v>290</v>
      </c>
    </row>
    <row r="37" spans="1:7" ht="12.75" customHeight="1" x14ac:dyDescent="0.2">
      <c r="E37" s="268"/>
    </row>
    <row r="38" spans="1:7" ht="12.75" customHeight="1" x14ac:dyDescent="0.2">
      <c r="A38" s="1615" t="s">
        <v>1695</v>
      </c>
      <c r="B38" s="1616"/>
      <c r="C38" s="1616"/>
      <c r="D38" s="1616"/>
      <c r="E38" s="1616"/>
    </row>
    <row r="39" spans="1:7" ht="12.75" customHeight="1" x14ac:dyDescent="0.2">
      <c r="A39" s="1615" t="s">
        <v>1696</v>
      </c>
      <c r="B39" s="1616"/>
      <c r="C39" s="1616"/>
      <c r="D39" s="1616"/>
      <c r="E39" s="1616"/>
    </row>
    <row r="40" spans="1:7" ht="25.5" customHeight="1" x14ac:dyDescent="0.2">
      <c r="A40" s="1639" t="s">
        <v>1697</v>
      </c>
      <c r="B40" s="1640"/>
      <c r="C40" s="1640"/>
      <c r="D40" s="1640"/>
      <c r="E40" s="1640"/>
      <c r="G40" s="204"/>
    </row>
  </sheetData>
  <mergeCells count="8">
    <mergeCell ref="A40:E40"/>
    <mergeCell ref="A32:D32"/>
    <mergeCell ref="A38:E38"/>
    <mergeCell ref="A39:E39"/>
    <mergeCell ref="D1:E1"/>
    <mergeCell ref="A3:D3"/>
    <mergeCell ref="A5:D5"/>
    <mergeCell ref="A17:D17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59999389629810485"/>
  </sheetPr>
  <dimension ref="A1:E40"/>
  <sheetViews>
    <sheetView workbookViewId="0">
      <selection activeCell="A3" sqref="A3:E3"/>
    </sheetView>
  </sheetViews>
  <sheetFormatPr defaultRowHeight="12.75" x14ac:dyDescent="0.2"/>
  <cols>
    <col min="1" max="1" width="44" style="80" customWidth="1"/>
    <col min="2" max="4" width="10.5703125" style="80" customWidth="1"/>
    <col min="5" max="16384" width="9.140625" style="80"/>
  </cols>
  <sheetData>
    <row r="1" spans="1:5" x14ac:dyDescent="0.2">
      <c r="D1" s="1617">
        <v>16</v>
      </c>
      <c r="E1" s="1617"/>
    </row>
    <row r="3" spans="1:5" ht="18" x14ac:dyDescent="0.25">
      <c r="A3" s="1618" t="s">
        <v>243</v>
      </c>
      <c r="B3" s="1618"/>
      <c r="C3" s="1618"/>
      <c r="D3" s="1618"/>
      <c r="E3" s="1618"/>
    </row>
    <row r="5" spans="1:5" ht="15.75" x14ac:dyDescent="0.25">
      <c r="A5" s="1619" t="s">
        <v>1665</v>
      </c>
      <c r="B5" s="1619"/>
      <c r="C5" s="1619"/>
      <c r="D5" s="1619"/>
      <c r="E5" s="1619"/>
    </row>
    <row r="6" spans="1:5" ht="12.75" customHeight="1" x14ac:dyDescent="0.25">
      <c r="A6" s="157"/>
      <c r="B6" s="157"/>
      <c r="C6" s="157"/>
      <c r="D6" s="157"/>
      <c r="E6" s="157"/>
    </row>
    <row r="7" spans="1:5" ht="12.75" customHeight="1" thickBot="1" x14ac:dyDescent="0.25">
      <c r="E7" s="158" t="s">
        <v>78</v>
      </c>
    </row>
    <row r="8" spans="1:5" ht="12.75" customHeight="1" thickBot="1" x14ac:dyDescent="0.25">
      <c r="A8" s="159" t="s">
        <v>79</v>
      </c>
      <c r="B8" s="160" t="s">
        <v>913</v>
      </c>
      <c r="C8" s="161" t="s">
        <v>914</v>
      </c>
      <c r="D8" s="161" t="s">
        <v>80</v>
      </c>
      <c r="E8" s="162" t="s">
        <v>81</v>
      </c>
    </row>
    <row r="9" spans="1:5" ht="12.75" customHeight="1" x14ac:dyDescent="0.2">
      <c r="A9" s="163" t="s">
        <v>1666</v>
      </c>
      <c r="B9" s="621">
        <v>0</v>
      </c>
      <c r="C9" s="164">
        <v>29795.02</v>
      </c>
      <c r="D9" s="164">
        <v>29795.02</v>
      </c>
      <c r="E9" s="184">
        <f>D9/C9</f>
        <v>1</v>
      </c>
    </row>
    <row r="10" spans="1:5" ht="12.75" customHeight="1" x14ac:dyDescent="0.2">
      <c r="A10" s="182" t="s">
        <v>1667</v>
      </c>
      <c r="B10" s="637">
        <v>18000</v>
      </c>
      <c r="C10" s="183">
        <v>18000</v>
      </c>
      <c r="D10" s="183">
        <v>19151.84</v>
      </c>
      <c r="E10" s="184">
        <f>D10/C10</f>
        <v>1.0639911111111111</v>
      </c>
    </row>
    <row r="11" spans="1:5" ht="12.75" customHeight="1" x14ac:dyDescent="0.2">
      <c r="A11" s="182" t="s">
        <v>1650</v>
      </c>
      <c r="B11" s="637"/>
      <c r="C11" s="183">
        <v>0</v>
      </c>
      <c r="D11" s="183">
        <v>0</v>
      </c>
      <c r="E11" s="186" t="s">
        <v>83</v>
      </c>
    </row>
    <row r="12" spans="1:5" ht="12.75" customHeight="1" x14ac:dyDescent="0.2">
      <c r="A12" s="182" t="s">
        <v>910</v>
      </c>
      <c r="B12" s="637">
        <v>0</v>
      </c>
      <c r="C12" s="183">
        <v>0</v>
      </c>
      <c r="D12" s="183">
        <v>637.99</v>
      </c>
      <c r="E12" s="186" t="s">
        <v>83</v>
      </c>
    </row>
    <row r="13" spans="1:5" ht="12.75" customHeight="1" x14ac:dyDescent="0.2">
      <c r="A13" s="182" t="s">
        <v>1684</v>
      </c>
      <c r="B13" s="637">
        <v>0</v>
      </c>
      <c r="C13" s="183">
        <v>-3147.26</v>
      </c>
      <c r="D13" s="183">
        <v>-3147.26</v>
      </c>
      <c r="E13" s="184">
        <f>D13/C13</f>
        <v>1</v>
      </c>
    </row>
    <row r="14" spans="1:5" ht="12.75" customHeight="1" thickBot="1" x14ac:dyDescent="0.25">
      <c r="A14" s="171" t="s">
        <v>82</v>
      </c>
      <c r="B14" s="172">
        <v>0</v>
      </c>
      <c r="C14" s="173">
        <v>0</v>
      </c>
      <c r="D14" s="173">
        <v>0</v>
      </c>
      <c r="E14" s="212" t="s">
        <v>83</v>
      </c>
    </row>
    <row r="15" spans="1:5" ht="12.75" customHeight="1" thickBot="1" x14ac:dyDescent="0.25">
      <c r="A15" s="175" t="s">
        <v>1668</v>
      </c>
      <c r="B15" s="190">
        <f>SUM(B9:B14)</f>
        <v>18000</v>
      </c>
      <c r="C15" s="206">
        <f>SUM(C9:C14)</f>
        <v>44647.76</v>
      </c>
      <c r="D15" s="177">
        <f>SUM(D9:D14)</f>
        <v>46437.59</v>
      </c>
      <c r="E15" s="179">
        <f>D15/C15</f>
        <v>1.0400877893986169</v>
      </c>
    </row>
    <row r="16" spans="1:5" x14ac:dyDescent="0.2">
      <c r="A16" s="81"/>
      <c r="B16" s="180"/>
      <c r="C16" s="180"/>
      <c r="D16" s="180"/>
      <c r="E16" s="83"/>
    </row>
    <row r="17" spans="1:5" x14ac:dyDescent="0.2">
      <c r="A17" s="81"/>
      <c r="B17" s="180"/>
      <c r="C17" s="180"/>
      <c r="D17" s="180"/>
      <c r="E17" s="83"/>
    </row>
    <row r="18" spans="1:5" ht="15.75" x14ac:dyDescent="0.25">
      <c r="A18" s="1619" t="s">
        <v>1669</v>
      </c>
      <c r="B18" s="1619"/>
      <c r="C18" s="1619"/>
      <c r="D18" s="1619"/>
      <c r="E18" s="1619"/>
    </row>
    <row r="19" spans="1:5" ht="12.75" customHeight="1" x14ac:dyDescent="0.25">
      <c r="A19" s="157"/>
      <c r="B19" s="157"/>
      <c r="C19" s="157"/>
      <c r="D19" s="157"/>
      <c r="E19" s="157"/>
    </row>
    <row r="20" spans="1:5" ht="12.75" customHeight="1" thickBot="1" x14ac:dyDescent="0.3">
      <c r="A20" s="157"/>
      <c r="B20" s="157"/>
      <c r="C20" s="157"/>
      <c r="D20" s="157"/>
      <c r="E20" s="158" t="s">
        <v>78</v>
      </c>
    </row>
    <row r="21" spans="1:5" ht="12.75" customHeight="1" thickBot="1" x14ac:dyDescent="0.25">
      <c r="A21" s="159" t="s">
        <v>79</v>
      </c>
      <c r="B21" s="160" t="s">
        <v>913</v>
      </c>
      <c r="C21" s="161" t="s">
        <v>914</v>
      </c>
      <c r="D21" s="161" t="s">
        <v>80</v>
      </c>
      <c r="E21" s="162" t="s">
        <v>81</v>
      </c>
    </row>
    <row r="22" spans="1:5" ht="12.75" customHeight="1" x14ac:dyDescent="0.2">
      <c r="A22" s="182" t="s">
        <v>441</v>
      </c>
      <c r="B22" s="637">
        <v>5000</v>
      </c>
      <c r="C22" s="183">
        <v>5000</v>
      </c>
      <c r="D22" s="642">
        <v>0</v>
      </c>
      <c r="E22" s="209">
        <f t="shared" ref="E22:E31" si="0">D22/C22</f>
        <v>0</v>
      </c>
    </row>
    <row r="23" spans="1:5" ht="12.75" customHeight="1" x14ac:dyDescent="0.2">
      <c r="A23" s="182" t="s">
        <v>369</v>
      </c>
      <c r="B23" s="638">
        <v>5000</v>
      </c>
      <c r="C23" s="639">
        <v>5000</v>
      </c>
      <c r="D23" s="643">
        <v>0</v>
      </c>
      <c r="E23" s="209">
        <f t="shared" si="0"/>
        <v>0</v>
      </c>
    </row>
    <row r="24" spans="1:5" ht="12.75" customHeight="1" x14ac:dyDescent="0.2">
      <c r="A24" s="182" t="s">
        <v>244</v>
      </c>
      <c r="B24" s="638">
        <v>0</v>
      </c>
      <c r="C24" s="639">
        <v>6458.71</v>
      </c>
      <c r="D24" s="643">
        <v>5407.3</v>
      </c>
      <c r="E24" s="209">
        <f t="shared" si="0"/>
        <v>0.83721052656025741</v>
      </c>
    </row>
    <row r="25" spans="1:5" ht="12.75" customHeight="1" x14ac:dyDescent="0.2">
      <c r="A25" s="182" t="s">
        <v>245</v>
      </c>
      <c r="B25" s="638">
        <v>0</v>
      </c>
      <c r="C25" s="639">
        <v>0</v>
      </c>
      <c r="D25" s="643">
        <v>0</v>
      </c>
      <c r="E25" s="212" t="s">
        <v>83</v>
      </c>
    </row>
    <row r="26" spans="1:5" ht="12.75" customHeight="1" x14ac:dyDescent="0.2">
      <c r="A26" s="644" t="s">
        <v>246</v>
      </c>
      <c r="B26" s="638">
        <v>0</v>
      </c>
      <c r="C26" s="639">
        <v>5081.6099999999997</v>
      </c>
      <c r="D26" s="643">
        <v>40.32</v>
      </c>
      <c r="E26" s="209">
        <f t="shared" si="0"/>
        <v>7.9344932019576476E-3</v>
      </c>
    </row>
    <row r="27" spans="1:5" ht="12.75" customHeight="1" x14ac:dyDescent="0.2">
      <c r="A27" s="645" t="s">
        <v>247</v>
      </c>
      <c r="B27" s="638">
        <v>0</v>
      </c>
      <c r="C27" s="639">
        <v>14001.82</v>
      </c>
      <c r="D27" s="643">
        <v>12790.47</v>
      </c>
      <c r="E27" s="209">
        <f t="shared" si="0"/>
        <v>0.91348624678791757</v>
      </c>
    </row>
    <row r="28" spans="1:5" ht="12.75" customHeight="1" x14ac:dyDescent="0.2">
      <c r="A28" s="645" t="s">
        <v>248</v>
      </c>
      <c r="B28" s="637">
        <v>8000</v>
      </c>
      <c r="C28" s="183">
        <v>6942.97</v>
      </c>
      <c r="D28" s="642">
        <v>0</v>
      </c>
      <c r="E28" s="184">
        <f t="shared" si="0"/>
        <v>0</v>
      </c>
    </row>
    <row r="29" spans="1:5" ht="12.75" customHeight="1" x14ac:dyDescent="0.2">
      <c r="A29" s="645" t="s">
        <v>737</v>
      </c>
      <c r="B29" s="626">
        <v>0</v>
      </c>
      <c r="C29" s="642">
        <v>2162.16</v>
      </c>
      <c r="D29" s="642">
        <v>2000</v>
      </c>
      <c r="E29" s="184">
        <f>D29/C29</f>
        <v>0.92500092500092501</v>
      </c>
    </row>
    <row r="30" spans="1:5" ht="12.75" customHeight="1" thickBot="1" x14ac:dyDescent="0.25">
      <c r="A30" s="645" t="s">
        <v>736</v>
      </c>
      <c r="B30" s="626">
        <v>0</v>
      </c>
      <c r="C30" s="642">
        <v>0.49</v>
      </c>
      <c r="D30" s="642">
        <v>0</v>
      </c>
      <c r="E30" s="184">
        <f>D30/C30</f>
        <v>0</v>
      </c>
    </row>
    <row r="31" spans="1:5" ht="12.75" customHeight="1" thickBot="1" x14ac:dyDescent="0.25">
      <c r="A31" s="175" t="s">
        <v>1670</v>
      </c>
      <c r="B31" s="190">
        <f>SUM(B22:B30)</f>
        <v>18000</v>
      </c>
      <c r="C31" s="206">
        <f>SUM(C22:C30)</f>
        <v>44647.76</v>
      </c>
      <c r="D31" s="177">
        <f>SUM(D22:D30)</f>
        <v>20238.09</v>
      </c>
      <c r="E31" s="179">
        <f t="shared" si="0"/>
        <v>0.45328343460007847</v>
      </c>
    </row>
    <row r="32" spans="1:5" x14ac:dyDescent="0.2">
      <c r="A32" s="191"/>
      <c r="B32" s="192"/>
      <c r="C32" s="192"/>
      <c r="D32" s="192"/>
      <c r="E32" s="193"/>
    </row>
    <row r="33" spans="1:5" x14ac:dyDescent="0.2">
      <c r="A33" s="191"/>
      <c r="B33" s="192"/>
      <c r="C33" s="192"/>
      <c r="D33" s="192"/>
      <c r="E33" s="193"/>
    </row>
    <row r="34" spans="1:5" ht="15.75" x14ac:dyDescent="0.25">
      <c r="A34" s="1620" t="s">
        <v>1671</v>
      </c>
      <c r="B34" s="1620"/>
      <c r="C34" s="1620"/>
      <c r="D34" s="1620"/>
      <c r="E34" s="1620"/>
    </row>
    <row r="35" spans="1:5" ht="12.75" customHeight="1" x14ac:dyDescent="0.2">
      <c r="A35" s="191"/>
      <c r="B35" s="192"/>
      <c r="C35" s="192"/>
      <c r="D35" s="192"/>
      <c r="E35" s="193"/>
    </row>
    <row r="36" spans="1:5" ht="12.75" customHeight="1" thickBot="1" x14ac:dyDescent="0.25">
      <c r="B36" s="194"/>
      <c r="C36" s="194"/>
      <c r="D36" s="194"/>
      <c r="E36" s="158" t="s">
        <v>78</v>
      </c>
    </row>
    <row r="37" spans="1:5" ht="37.5" customHeight="1" thickBot="1" x14ac:dyDescent="0.25">
      <c r="A37" s="195" t="s">
        <v>84</v>
      </c>
      <c r="B37" s="196" t="s">
        <v>1644</v>
      </c>
      <c r="C37" s="197" t="s">
        <v>1645</v>
      </c>
      <c r="D37" s="198" t="s">
        <v>1673</v>
      </c>
      <c r="E37" s="199" t="s">
        <v>85</v>
      </c>
    </row>
    <row r="38" spans="1:5" ht="12.75" customHeight="1" thickBot="1" x14ac:dyDescent="0.25">
      <c r="A38" s="200" t="s">
        <v>1672</v>
      </c>
      <c r="B38" s="201">
        <f>D15</f>
        <v>46437.59</v>
      </c>
      <c r="C38" s="202">
        <f>D31</f>
        <v>20238.09</v>
      </c>
      <c r="D38" s="202">
        <f>+D15-D31</f>
        <v>26199.499999999996</v>
      </c>
      <c r="E38" s="203" t="s">
        <v>290</v>
      </c>
    </row>
    <row r="39" spans="1:5" x14ac:dyDescent="0.2">
      <c r="E39" s="204"/>
    </row>
    <row r="40" spans="1:5" ht="45" customHeight="1" x14ac:dyDescent="0.2">
      <c r="A40" s="1641" t="s">
        <v>1683</v>
      </c>
      <c r="B40" s="1642"/>
      <c r="C40" s="1642"/>
      <c r="D40" s="1642"/>
      <c r="E40" s="1642"/>
    </row>
  </sheetData>
  <mergeCells count="6">
    <mergeCell ref="A40:E40"/>
    <mergeCell ref="D1:E1"/>
    <mergeCell ref="A3:E3"/>
    <mergeCell ref="A5:E5"/>
    <mergeCell ref="A18:E18"/>
    <mergeCell ref="A34:E34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59999389629810485"/>
  </sheetPr>
  <dimension ref="A1:E37"/>
  <sheetViews>
    <sheetView workbookViewId="0">
      <selection activeCell="A3" sqref="A3:E3"/>
    </sheetView>
  </sheetViews>
  <sheetFormatPr defaultRowHeight="12.75" x14ac:dyDescent="0.2"/>
  <cols>
    <col min="1" max="1" width="44" style="80" customWidth="1"/>
    <col min="2" max="4" width="10.5703125" style="80" customWidth="1"/>
    <col min="5" max="16384" width="9.140625" style="80"/>
  </cols>
  <sheetData>
    <row r="1" spans="1:5" x14ac:dyDescent="0.2">
      <c r="D1" s="1617">
        <v>17</v>
      </c>
      <c r="E1" s="1617"/>
    </row>
    <row r="3" spans="1:5" ht="18" x14ac:dyDescent="0.25">
      <c r="A3" s="1618" t="s">
        <v>242</v>
      </c>
      <c r="B3" s="1618"/>
      <c r="C3" s="1618"/>
      <c r="D3" s="1618"/>
      <c r="E3" s="1618"/>
    </row>
    <row r="5" spans="1:5" ht="15.75" x14ac:dyDescent="0.25">
      <c r="A5" s="1619" t="s">
        <v>1674</v>
      </c>
      <c r="B5" s="1619"/>
      <c r="C5" s="1619"/>
      <c r="D5" s="1619"/>
      <c r="E5" s="1619"/>
    </row>
    <row r="6" spans="1:5" ht="12.75" customHeight="1" x14ac:dyDescent="0.25">
      <c r="A6" s="157"/>
      <c r="B6" s="157"/>
      <c r="C6" s="157"/>
      <c r="D6" s="157"/>
      <c r="E6" s="157"/>
    </row>
    <row r="7" spans="1:5" ht="12.75" customHeight="1" thickBot="1" x14ac:dyDescent="0.25">
      <c r="E7" s="158" t="s">
        <v>78</v>
      </c>
    </row>
    <row r="8" spans="1:5" ht="12.75" customHeight="1" thickBot="1" x14ac:dyDescent="0.25">
      <c r="A8" s="159" t="s">
        <v>79</v>
      </c>
      <c r="B8" s="160" t="s">
        <v>913</v>
      </c>
      <c r="C8" s="161" t="s">
        <v>914</v>
      </c>
      <c r="D8" s="161" t="s">
        <v>80</v>
      </c>
      <c r="E8" s="162" t="s">
        <v>81</v>
      </c>
    </row>
    <row r="9" spans="1:5" ht="12.75" customHeight="1" x14ac:dyDescent="0.2">
      <c r="A9" s="163" t="s">
        <v>1675</v>
      </c>
      <c r="B9" s="621">
        <v>0</v>
      </c>
      <c r="C9" s="164">
        <v>5012.99</v>
      </c>
      <c r="D9" s="164">
        <v>5012.99</v>
      </c>
      <c r="E9" s="184">
        <f>D9/C9</f>
        <v>1</v>
      </c>
    </row>
    <row r="10" spans="1:5" ht="12.75" customHeight="1" x14ac:dyDescent="0.2">
      <c r="A10" s="182" t="s">
        <v>1650</v>
      </c>
      <c r="B10" s="637">
        <v>2000</v>
      </c>
      <c r="C10" s="183">
        <v>2039.52</v>
      </c>
      <c r="D10" s="183">
        <v>2039.52</v>
      </c>
      <c r="E10" s="184">
        <f>D10/C10</f>
        <v>1</v>
      </c>
    </row>
    <row r="11" spans="1:5" ht="12.75" customHeight="1" thickBot="1" x14ac:dyDescent="0.25">
      <c r="A11" s="171" t="s">
        <v>82</v>
      </c>
      <c r="B11" s="172">
        <v>0</v>
      </c>
      <c r="C11" s="173">
        <v>0</v>
      </c>
      <c r="D11" s="173">
        <v>0.25</v>
      </c>
      <c r="E11" s="212" t="s">
        <v>83</v>
      </c>
    </row>
    <row r="12" spans="1:5" ht="12.75" customHeight="1" thickBot="1" x14ac:dyDescent="0.25">
      <c r="A12" s="175" t="s">
        <v>1676</v>
      </c>
      <c r="B12" s="190">
        <f>SUM(B9:B11)</f>
        <v>2000</v>
      </c>
      <c r="C12" s="206">
        <f>SUM(C9:C11)</f>
        <v>7052.51</v>
      </c>
      <c r="D12" s="177">
        <f>SUM(D9:D11)</f>
        <v>7052.76</v>
      </c>
      <c r="E12" s="179">
        <f>D12/C12</f>
        <v>1.0000354483722815</v>
      </c>
    </row>
    <row r="13" spans="1:5" x14ac:dyDescent="0.2">
      <c r="A13" s="81"/>
      <c r="B13" s="180"/>
      <c r="C13" s="180"/>
      <c r="D13" s="180"/>
      <c r="E13" s="83"/>
    </row>
    <row r="14" spans="1:5" x14ac:dyDescent="0.2">
      <c r="A14" s="81"/>
      <c r="B14" s="180"/>
      <c r="C14" s="180"/>
      <c r="D14" s="180"/>
      <c r="E14" s="83"/>
    </row>
    <row r="15" spans="1:5" ht="15.75" x14ac:dyDescent="0.25">
      <c r="A15" s="1619" t="s">
        <v>1677</v>
      </c>
      <c r="B15" s="1619"/>
      <c r="C15" s="1619"/>
      <c r="D15" s="1619"/>
      <c r="E15" s="1619"/>
    </row>
    <row r="16" spans="1:5" ht="12.75" customHeight="1" x14ac:dyDescent="0.25">
      <c r="A16" s="157"/>
      <c r="B16" s="157"/>
      <c r="C16" s="157"/>
      <c r="D16" s="157"/>
      <c r="E16" s="157"/>
    </row>
    <row r="17" spans="1:5" ht="12.75" customHeight="1" thickBot="1" x14ac:dyDescent="0.3">
      <c r="A17" s="157"/>
      <c r="B17" s="157"/>
      <c r="C17" s="157"/>
      <c r="D17" s="157"/>
      <c r="E17" s="158" t="s">
        <v>78</v>
      </c>
    </row>
    <row r="18" spans="1:5" ht="12.75" customHeight="1" thickBot="1" x14ac:dyDescent="0.25">
      <c r="A18" s="159" t="s">
        <v>79</v>
      </c>
      <c r="B18" s="160" t="s">
        <v>913</v>
      </c>
      <c r="C18" s="161" t="s">
        <v>914</v>
      </c>
      <c r="D18" s="161" t="s">
        <v>80</v>
      </c>
      <c r="E18" s="162" t="s">
        <v>81</v>
      </c>
    </row>
    <row r="19" spans="1:5" ht="12.75" customHeight="1" x14ac:dyDescent="0.2">
      <c r="A19" s="182" t="s">
        <v>258</v>
      </c>
      <c r="B19" s="637">
        <v>2000</v>
      </c>
      <c r="C19" s="183">
        <v>2813.14</v>
      </c>
      <c r="D19" s="642">
        <v>0</v>
      </c>
      <c r="E19" s="209">
        <f>D19/C19</f>
        <v>0</v>
      </c>
    </row>
    <row r="20" spans="1:5" ht="12.75" customHeight="1" x14ac:dyDescent="0.2">
      <c r="A20" s="182" t="s">
        <v>259</v>
      </c>
      <c r="B20" s="638">
        <v>0</v>
      </c>
      <c r="C20" s="639">
        <v>4239.37</v>
      </c>
      <c r="D20" s="643">
        <v>4239.37</v>
      </c>
      <c r="E20" s="209">
        <f>D20/C20</f>
        <v>1</v>
      </c>
    </row>
    <row r="21" spans="1:5" ht="12.75" customHeight="1" x14ac:dyDescent="0.2">
      <c r="A21" s="182" t="s">
        <v>495</v>
      </c>
      <c r="B21" s="637">
        <v>0</v>
      </c>
      <c r="C21" s="183">
        <v>0</v>
      </c>
      <c r="D21" s="642">
        <v>0</v>
      </c>
      <c r="E21" s="212" t="s">
        <v>83</v>
      </c>
    </row>
    <row r="22" spans="1:5" ht="12.75" customHeight="1" thickBot="1" x14ac:dyDescent="0.25">
      <c r="A22" s="182" t="s">
        <v>496</v>
      </c>
      <c r="B22" s="638">
        <v>0</v>
      </c>
      <c r="C22" s="639">
        <v>0</v>
      </c>
      <c r="D22" s="643">
        <v>0</v>
      </c>
      <c r="E22" s="212" t="s">
        <v>83</v>
      </c>
    </row>
    <row r="23" spans="1:5" ht="12.75" customHeight="1" thickBot="1" x14ac:dyDescent="0.25">
      <c r="A23" s="175" t="s">
        <v>1678</v>
      </c>
      <c r="B23" s="190">
        <f>SUM(B19:B22)</f>
        <v>2000</v>
      </c>
      <c r="C23" s="206">
        <f>SUM(C19:C22)</f>
        <v>7052.51</v>
      </c>
      <c r="D23" s="177">
        <f>SUM(D19:D22)</f>
        <v>4239.37</v>
      </c>
      <c r="E23" s="179">
        <f>D23/C23</f>
        <v>0.60111506399849124</v>
      </c>
    </row>
    <row r="24" spans="1:5" x14ac:dyDescent="0.2">
      <c r="A24" s="191"/>
      <c r="B24" s="192"/>
      <c r="C24" s="192"/>
      <c r="D24" s="192"/>
      <c r="E24" s="193"/>
    </row>
    <row r="25" spans="1:5" x14ac:dyDescent="0.2">
      <c r="A25" s="191"/>
      <c r="B25" s="192"/>
      <c r="C25" s="192"/>
      <c r="D25" s="192"/>
      <c r="E25" s="193"/>
    </row>
    <row r="26" spans="1:5" ht="15.75" x14ac:dyDescent="0.25">
      <c r="A26" s="1620" t="s">
        <v>1679</v>
      </c>
      <c r="B26" s="1620"/>
      <c r="C26" s="1620"/>
      <c r="D26" s="1620"/>
      <c r="E26" s="1620"/>
    </row>
    <row r="27" spans="1:5" ht="12.75" customHeight="1" x14ac:dyDescent="0.2">
      <c r="A27" s="191"/>
      <c r="B27" s="192"/>
      <c r="C27" s="192"/>
      <c r="D27" s="192"/>
      <c r="E27" s="193"/>
    </row>
    <row r="28" spans="1:5" ht="12.75" customHeight="1" thickBot="1" x14ac:dyDescent="0.25">
      <c r="B28" s="194"/>
      <c r="C28" s="194"/>
      <c r="D28" s="194"/>
      <c r="E28" s="158" t="s">
        <v>78</v>
      </c>
    </row>
    <row r="29" spans="1:5" ht="37.5" customHeight="1" thickBot="1" x14ac:dyDescent="0.25">
      <c r="A29" s="195" t="s">
        <v>84</v>
      </c>
      <c r="B29" s="196" t="s">
        <v>1644</v>
      </c>
      <c r="C29" s="197" t="s">
        <v>1645</v>
      </c>
      <c r="D29" s="198" t="s">
        <v>1680</v>
      </c>
      <c r="E29" s="199" t="s">
        <v>85</v>
      </c>
    </row>
    <row r="30" spans="1:5" ht="12.75" customHeight="1" thickBot="1" x14ac:dyDescent="0.25">
      <c r="A30" s="200" t="s">
        <v>1681</v>
      </c>
      <c r="B30" s="201">
        <f>D12</f>
        <v>7052.76</v>
      </c>
      <c r="C30" s="202">
        <f>D23</f>
        <v>4239.37</v>
      </c>
      <c r="D30" s="202">
        <f>+D12-D23</f>
        <v>2813.3900000000003</v>
      </c>
      <c r="E30" s="203" t="s">
        <v>290</v>
      </c>
    </row>
    <row r="31" spans="1:5" x14ac:dyDescent="0.2">
      <c r="E31" s="204"/>
    </row>
    <row r="32" spans="1:5" ht="48.75" customHeight="1" x14ac:dyDescent="0.2">
      <c r="A32" s="1641" t="s">
        <v>1682</v>
      </c>
      <c r="B32" s="1642"/>
      <c r="C32" s="1642"/>
      <c r="D32" s="1642"/>
      <c r="E32" s="1642"/>
    </row>
    <row r="33" spans="1:5" ht="12.75" customHeight="1" x14ac:dyDescent="0.2">
      <c r="A33" s="629"/>
      <c r="B33" s="629"/>
      <c r="C33" s="629"/>
      <c r="D33" s="629"/>
      <c r="E33" s="629"/>
    </row>
    <row r="34" spans="1:5" ht="12.75" customHeight="1" x14ac:dyDescent="0.2">
      <c r="A34" s="629"/>
      <c r="B34" s="629"/>
      <c r="C34" s="629"/>
      <c r="D34" s="629"/>
      <c r="E34" s="629"/>
    </row>
    <row r="35" spans="1:5" ht="12.75" customHeight="1" x14ac:dyDescent="0.2">
      <c r="A35" s="646"/>
      <c r="B35" s="646"/>
      <c r="C35" s="646"/>
      <c r="D35" s="646"/>
      <c r="E35" s="646"/>
    </row>
    <row r="36" spans="1:5" ht="12.75" customHeight="1" x14ac:dyDescent="0.2"/>
    <row r="37" spans="1:5" ht="12.75" customHeight="1" x14ac:dyDescent="0.2"/>
  </sheetData>
  <mergeCells count="6">
    <mergeCell ref="A32:E32"/>
    <mergeCell ref="D1:E1"/>
    <mergeCell ref="A3:E3"/>
    <mergeCell ref="A5:E5"/>
    <mergeCell ref="A15:E15"/>
    <mergeCell ref="A26:E26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 tint="0.59999389629810485"/>
  </sheetPr>
  <dimension ref="A1:J95"/>
  <sheetViews>
    <sheetView workbookViewId="0">
      <selection activeCell="O22" sqref="O22"/>
    </sheetView>
  </sheetViews>
  <sheetFormatPr defaultRowHeight="12.75" x14ac:dyDescent="0.2"/>
  <cols>
    <col min="1" max="1" width="5.5703125" customWidth="1"/>
    <col min="3" max="3" width="23" customWidth="1"/>
    <col min="4" max="4" width="5.85546875" customWidth="1"/>
    <col min="5" max="5" width="5.7109375" customWidth="1"/>
    <col min="6" max="7" width="16.28515625" customWidth="1"/>
    <col min="8" max="8" width="9.7109375" bestFit="1" customWidth="1"/>
  </cols>
  <sheetData>
    <row r="1" spans="1:10" x14ac:dyDescent="0.2">
      <c r="F1" s="941"/>
      <c r="H1" s="988" t="s">
        <v>1764</v>
      </c>
    </row>
    <row r="2" spans="1:10" x14ac:dyDescent="0.2">
      <c r="F2" s="941"/>
      <c r="G2" s="970"/>
      <c r="H2" s="970"/>
    </row>
    <row r="3" spans="1:10" ht="36" customHeight="1" x14ac:dyDescent="0.25">
      <c r="A3" s="1656" t="s">
        <v>921</v>
      </c>
      <c r="B3" s="1656"/>
      <c r="C3" s="1656"/>
      <c r="D3" s="1656"/>
      <c r="E3" s="1656"/>
      <c r="F3" s="1656"/>
      <c r="G3" s="1656"/>
      <c r="H3" s="1656"/>
    </row>
    <row r="4" spans="1:10" ht="11.25" customHeight="1" thickBot="1" x14ac:dyDescent="0.25">
      <c r="A4" s="969"/>
      <c r="B4" s="969"/>
      <c r="C4" s="969"/>
      <c r="D4" s="969"/>
      <c r="E4" s="969"/>
      <c r="F4" s="969"/>
      <c r="G4" s="969"/>
      <c r="H4" s="969"/>
    </row>
    <row r="5" spans="1:10" ht="17.25" customHeight="1" thickBot="1" x14ac:dyDescent="0.25">
      <c r="A5" s="942" t="s">
        <v>787</v>
      </c>
      <c r="B5" s="1657" t="s">
        <v>140</v>
      </c>
      <c r="C5" s="1658"/>
      <c r="D5" s="944" t="s">
        <v>122</v>
      </c>
      <c r="E5" s="943" t="s">
        <v>842</v>
      </c>
      <c r="F5" s="945" t="s">
        <v>788</v>
      </c>
      <c r="G5" s="944" t="s">
        <v>789</v>
      </c>
      <c r="H5" s="946" t="s">
        <v>790</v>
      </c>
    </row>
    <row r="6" spans="1:10" ht="13.5" thickTop="1" x14ac:dyDescent="0.2">
      <c r="A6" s="947">
        <v>1</v>
      </c>
      <c r="B6" s="1661" t="s">
        <v>130</v>
      </c>
      <c r="C6" s="1662"/>
      <c r="D6" s="948" t="s">
        <v>142</v>
      </c>
      <c r="E6" s="949" t="s">
        <v>131</v>
      </c>
      <c r="F6" s="952">
        <v>131375714.51000001</v>
      </c>
      <c r="G6" s="952">
        <f>F6</f>
        <v>131375714.51000001</v>
      </c>
      <c r="H6" s="950">
        <f>F6-G6</f>
        <v>0</v>
      </c>
      <c r="I6" s="12"/>
      <c r="J6" s="12"/>
    </row>
    <row r="7" spans="1:10" x14ac:dyDescent="0.2">
      <c r="A7" s="951">
        <v>2</v>
      </c>
      <c r="B7" s="1651" t="s">
        <v>143</v>
      </c>
      <c r="C7" s="1652"/>
      <c r="D7" s="948" t="s">
        <v>144</v>
      </c>
      <c r="E7" s="949" t="s">
        <v>131</v>
      </c>
      <c r="F7" s="952">
        <v>80000</v>
      </c>
      <c r="G7" s="952">
        <f>F7</f>
        <v>80000</v>
      </c>
      <c r="H7" s="950">
        <f t="shared" ref="H7:H87" si="0">F7-G7</f>
        <v>0</v>
      </c>
      <c r="I7" s="12"/>
      <c r="J7" s="12"/>
    </row>
    <row r="8" spans="1:10" x14ac:dyDescent="0.2">
      <c r="A8" s="947">
        <v>3</v>
      </c>
      <c r="B8" s="1651" t="s">
        <v>299</v>
      </c>
      <c r="C8" s="1652"/>
      <c r="D8" s="953" t="s">
        <v>145</v>
      </c>
      <c r="E8" s="949" t="s">
        <v>131</v>
      </c>
      <c r="F8" s="952">
        <v>934513.6</v>
      </c>
      <c r="G8" s="952">
        <v>954513.6</v>
      </c>
      <c r="H8" s="950">
        <f t="shared" si="0"/>
        <v>-20000</v>
      </c>
      <c r="I8" s="12"/>
      <c r="J8" s="12"/>
    </row>
    <row r="9" spans="1:10" x14ac:dyDescent="0.2">
      <c r="A9" s="951">
        <v>4</v>
      </c>
      <c r="B9" s="1651" t="s">
        <v>146</v>
      </c>
      <c r="C9" s="1652"/>
      <c r="D9" s="953" t="s">
        <v>165</v>
      </c>
      <c r="E9" s="949" t="s">
        <v>131</v>
      </c>
      <c r="F9" s="952">
        <v>68867838.370000005</v>
      </c>
      <c r="G9" s="952">
        <f>F9</f>
        <v>68867838.370000005</v>
      </c>
      <c r="H9" s="950">
        <f t="shared" si="0"/>
        <v>0</v>
      </c>
      <c r="I9" s="12"/>
      <c r="J9" s="12"/>
    </row>
    <row r="10" spans="1:10" x14ac:dyDescent="0.2">
      <c r="A10" s="947">
        <v>5</v>
      </c>
      <c r="B10" s="1651" t="s">
        <v>135</v>
      </c>
      <c r="C10" s="1652"/>
      <c r="D10" s="953" t="s">
        <v>166</v>
      </c>
      <c r="E10" s="949" t="s">
        <v>131</v>
      </c>
      <c r="F10" s="952">
        <v>1265512454.72</v>
      </c>
      <c r="G10" s="952">
        <f>F10</f>
        <v>1265512454.72</v>
      </c>
      <c r="H10" s="950">
        <f t="shared" si="0"/>
        <v>0</v>
      </c>
      <c r="I10" s="12"/>
      <c r="J10" s="12"/>
    </row>
    <row r="11" spans="1:10" ht="23.25" customHeight="1" x14ac:dyDescent="0.2">
      <c r="A11" s="951">
        <v>6</v>
      </c>
      <c r="B11" s="1651" t="s">
        <v>400</v>
      </c>
      <c r="C11" s="1652"/>
      <c r="D11" s="953" t="s">
        <v>167</v>
      </c>
      <c r="E11" s="949" t="s">
        <v>131</v>
      </c>
      <c r="F11" s="952">
        <v>209114275.69999999</v>
      </c>
      <c r="G11" s="952">
        <f>F11</f>
        <v>209114275.69999999</v>
      </c>
      <c r="H11" s="950">
        <f t="shared" si="0"/>
        <v>0</v>
      </c>
      <c r="I11" s="12"/>
      <c r="J11" s="12"/>
    </row>
    <row r="12" spans="1:10" x14ac:dyDescent="0.2">
      <c r="A12" s="947">
        <v>7</v>
      </c>
      <c r="B12" s="1651" t="s">
        <v>168</v>
      </c>
      <c r="C12" s="1652"/>
      <c r="D12" s="954" t="s">
        <v>169</v>
      </c>
      <c r="E12" s="949" t="s">
        <v>131</v>
      </c>
      <c r="F12" s="952">
        <v>82351535.359999999</v>
      </c>
      <c r="G12" s="952">
        <v>82365545.959999993</v>
      </c>
      <c r="H12" s="950">
        <f t="shared" si="0"/>
        <v>-14010.59999999404</v>
      </c>
      <c r="I12" s="12"/>
      <c r="J12" s="12"/>
    </row>
    <row r="13" spans="1:10" x14ac:dyDescent="0.2">
      <c r="A13" s="951">
        <v>8</v>
      </c>
      <c r="B13" s="1651" t="s">
        <v>918</v>
      </c>
      <c r="C13" s="1652"/>
      <c r="D13" s="955" t="s">
        <v>413</v>
      </c>
      <c r="E13" s="949" t="s">
        <v>131</v>
      </c>
      <c r="F13" s="952">
        <v>1252875</v>
      </c>
      <c r="G13" s="952">
        <v>1252875</v>
      </c>
      <c r="H13" s="950">
        <f t="shared" si="0"/>
        <v>0</v>
      </c>
      <c r="I13" s="12"/>
      <c r="J13" s="12"/>
    </row>
    <row r="14" spans="1:10" x14ac:dyDescent="0.2">
      <c r="A14" s="947">
        <v>9</v>
      </c>
      <c r="B14" s="1651" t="s">
        <v>101</v>
      </c>
      <c r="C14" s="1652"/>
      <c r="D14" s="953" t="s">
        <v>170</v>
      </c>
      <c r="E14" s="956" t="s">
        <v>131</v>
      </c>
      <c r="F14" s="952">
        <v>34466600.600000001</v>
      </c>
      <c r="G14" s="952">
        <v>34466600.600000001</v>
      </c>
      <c r="H14" s="950">
        <f t="shared" si="0"/>
        <v>0</v>
      </c>
      <c r="I14" s="12"/>
      <c r="J14" s="12"/>
    </row>
    <row r="15" spans="1:10" x14ac:dyDescent="0.2">
      <c r="A15" s="951">
        <v>10</v>
      </c>
      <c r="B15" s="1651" t="s">
        <v>300</v>
      </c>
      <c r="C15" s="1652"/>
      <c r="D15" s="957" t="s">
        <v>171</v>
      </c>
      <c r="E15" s="949" t="s">
        <v>131</v>
      </c>
      <c r="F15" s="952">
        <v>534430</v>
      </c>
      <c r="G15" s="952">
        <f>F15</f>
        <v>534430</v>
      </c>
      <c r="H15" s="950">
        <f t="shared" si="0"/>
        <v>0</v>
      </c>
      <c r="I15" s="12"/>
      <c r="J15" s="12"/>
    </row>
    <row r="16" spans="1:10" x14ac:dyDescent="0.2">
      <c r="A16" s="947">
        <v>11</v>
      </c>
      <c r="B16" s="1654" t="s">
        <v>301</v>
      </c>
      <c r="C16" s="1655"/>
      <c r="D16" s="948" t="s">
        <v>172</v>
      </c>
      <c r="E16" s="949" t="s">
        <v>134</v>
      </c>
      <c r="F16" s="958">
        <v>44645568</v>
      </c>
      <c r="G16" s="959">
        <f>F16</f>
        <v>44645568</v>
      </c>
      <c r="H16" s="950">
        <f t="shared" si="0"/>
        <v>0</v>
      </c>
      <c r="I16" s="12"/>
      <c r="J16" s="12"/>
    </row>
    <row r="17" spans="1:10" x14ac:dyDescent="0.2">
      <c r="A17" s="951">
        <v>12</v>
      </c>
      <c r="B17" s="1654" t="s">
        <v>302</v>
      </c>
      <c r="C17" s="1655"/>
      <c r="D17" s="953" t="s">
        <v>173</v>
      </c>
      <c r="E17" s="960" t="s">
        <v>134</v>
      </c>
      <c r="F17" s="952">
        <v>1513618554.5999999</v>
      </c>
      <c r="G17" s="952">
        <f>F17</f>
        <v>1513618554.5999999</v>
      </c>
      <c r="H17" s="950">
        <f t="shared" si="0"/>
        <v>0</v>
      </c>
      <c r="I17" s="12"/>
      <c r="J17" s="12"/>
    </row>
    <row r="18" spans="1:10" x14ac:dyDescent="0.2">
      <c r="A18" s="947">
        <v>13</v>
      </c>
      <c r="B18" s="1654" t="s">
        <v>791</v>
      </c>
      <c r="C18" s="1655"/>
      <c r="D18" s="954" t="s">
        <v>792</v>
      </c>
      <c r="E18" s="949" t="s">
        <v>134</v>
      </c>
      <c r="F18" s="952">
        <v>4278148.3099999996</v>
      </c>
      <c r="G18" s="952">
        <f>F18</f>
        <v>4278148.3099999996</v>
      </c>
      <c r="H18" s="950">
        <f t="shared" si="0"/>
        <v>0</v>
      </c>
      <c r="I18" s="12"/>
      <c r="J18" s="12"/>
    </row>
    <row r="19" spans="1:10" ht="25.5" customHeight="1" x14ac:dyDescent="0.2">
      <c r="A19" s="951">
        <v>14</v>
      </c>
      <c r="B19" s="1654" t="s">
        <v>303</v>
      </c>
      <c r="C19" s="1655"/>
      <c r="D19" s="954" t="s">
        <v>174</v>
      </c>
      <c r="E19" s="949" t="s">
        <v>129</v>
      </c>
      <c r="F19" s="952">
        <v>2957366960.4499998</v>
      </c>
      <c r="G19" s="952">
        <f t="shared" ref="G19:G33" si="1">F19</f>
        <v>2957366960.4499998</v>
      </c>
      <c r="H19" s="950">
        <f t="shared" si="0"/>
        <v>0</v>
      </c>
      <c r="I19" s="12"/>
      <c r="J19" s="12"/>
    </row>
    <row r="20" spans="1:10" x14ac:dyDescent="0.2">
      <c r="A20" s="947">
        <v>15</v>
      </c>
      <c r="B20" s="1654" t="s">
        <v>793</v>
      </c>
      <c r="C20" s="1655"/>
      <c r="D20" s="954" t="s">
        <v>794</v>
      </c>
      <c r="E20" s="960" t="s">
        <v>134</v>
      </c>
      <c r="F20" s="952">
        <v>1682040</v>
      </c>
      <c r="G20" s="952">
        <f t="shared" si="1"/>
        <v>1682040</v>
      </c>
      <c r="H20" s="950">
        <f t="shared" si="0"/>
        <v>0</v>
      </c>
      <c r="I20" s="12"/>
      <c r="J20" s="12"/>
    </row>
    <row r="21" spans="1:10" x14ac:dyDescent="0.2">
      <c r="A21" s="951">
        <v>16</v>
      </c>
      <c r="B21" s="1654" t="s">
        <v>108</v>
      </c>
      <c r="C21" s="1655"/>
      <c r="D21" s="954" t="s">
        <v>109</v>
      </c>
      <c r="E21" s="960" t="s">
        <v>134</v>
      </c>
      <c r="F21" s="952">
        <v>73842201.099999994</v>
      </c>
      <c r="G21" s="952">
        <f t="shared" si="1"/>
        <v>73842201.099999994</v>
      </c>
      <c r="H21" s="950">
        <f t="shared" si="0"/>
        <v>0</v>
      </c>
      <c r="I21" s="12"/>
      <c r="J21" s="12"/>
    </row>
    <row r="22" spans="1:10" x14ac:dyDescent="0.2">
      <c r="A22" s="947">
        <v>17</v>
      </c>
      <c r="B22" s="1654" t="s">
        <v>110</v>
      </c>
      <c r="C22" s="1655"/>
      <c r="D22" s="954" t="s">
        <v>111</v>
      </c>
      <c r="E22" s="960" t="s">
        <v>134</v>
      </c>
      <c r="F22" s="952">
        <v>45632</v>
      </c>
      <c r="G22" s="952">
        <f t="shared" si="1"/>
        <v>45632</v>
      </c>
      <c r="H22" s="950">
        <f t="shared" si="0"/>
        <v>0</v>
      </c>
      <c r="I22" s="12"/>
      <c r="J22" s="12"/>
    </row>
    <row r="23" spans="1:10" x14ac:dyDescent="0.2">
      <c r="A23" s="951">
        <v>18</v>
      </c>
      <c r="B23" s="1654" t="s">
        <v>112</v>
      </c>
      <c r="C23" s="1655"/>
      <c r="D23" s="954" t="s">
        <v>113</v>
      </c>
      <c r="E23" s="960" t="s">
        <v>134</v>
      </c>
      <c r="F23" s="952">
        <v>934513.6</v>
      </c>
      <c r="G23" s="952">
        <f t="shared" si="1"/>
        <v>934513.6</v>
      </c>
      <c r="H23" s="950">
        <f t="shared" si="0"/>
        <v>0</v>
      </c>
      <c r="I23" s="12"/>
      <c r="J23" s="12"/>
    </row>
    <row r="24" spans="1:10" x14ac:dyDescent="0.2">
      <c r="A24" s="947">
        <v>19</v>
      </c>
      <c r="B24" s="1654" t="s">
        <v>114</v>
      </c>
      <c r="C24" s="1655"/>
      <c r="D24" s="954" t="s">
        <v>115</v>
      </c>
      <c r="E24" s="960" t="s">
        <v>134</v>
      </c>
      <c r="F24" s="952">
        <v>29697542</v>
      </c>
      <c r="G24" s="952">
        <f t="shared" si="1"/>
        <v>29697542</v>
      </c>
      <c r="H24" s="950">
        <f t="shared" si="0"/>
        <v>0</v>
      </c>
      <c r="I24" s="12"/>
      <c r="J24" s="12"/>
    </row>
    <row r="25" spans="1:10" x14ac:dyDescent="0.2">
      <c r="A25" s="951">
        <v>20</v>
      </c>
      <c r="B25" s="1654" t="s">
        <v>116</v>
      </c>
      <c r="C25" s="1655"/>
      <c r="D25" s="954" t="s">
        <v>117</v>
      </c>
      <c r="E25" s="960" t="s">
        <v>134</v>
      </c>
      <c r="F25" s="952">
        <v>261531042</v>
      </c>
      <c r="G25" s="952">
        <f t="shared" si="1"/>
        <v>261531042</v>
      </c>
      <c r="H25" s="950">
        <f t="shared" si="0"/>
        <v>0</v>
      </c>
      <c r="I25" s="12"/>
      <c r="J25" s="12"/>
    </row>
    <row r="26" spans="1:10" ht="12.75" customHeight="1" x14ac:dyDescent="0.2">
      <c r="A26" s="951">
        <v>21</v>
      </c>
      <c r="B26" s="1650" t="s">
        <v>795</v>
      </c>
      <c r="C26" s="1650"/>
      <c r="D26" s="957" t="s">
        <v>118</v>
      </c>
      <c r="E26" s="961" t="s">
        <v>134</v>
      </c>
      <c r="F26" s="952">
        <v>118567787.34999999</v>
      </c>
      <c r="G26" s="952">
        <f t="shared" si="1"/>
        <v>118567787.34999999</v>
      </c>
      <c r="H26" s="950">
        <f t="shared" si="0"/>
        <v>0</v>
      </c>
      <c r="I26" s="12"/>
      <c r="J26" s="12"/>
    </row>
    <row r="27" spans="1:10" x14ac:dyDescent="0.2">
      <c r="A27" s="951">
        <v>22</v>
      </c>
      <c r="B27" s="1654" t="s">
        <v>119</v>
      </c>
      <c r="C27" s="1655"/>
      <c r="D27" s="954" t="s">
        <v>120</v>
      </c>
      <c r="E27" s="960" t="s">
        <v>134</v>
      </c>
      <c r="F27" s="952">
        <v>82351535.359999999</v>
      </c>
      <c r="G27" s="952">
        <f t="shared" si="1"/>
        <v>82351535.359999999</v>
      </c>
      <c r="H27" s="950">
        <f t="shared" si="0"/>
        <v>0</v>
      </c>
      <c r="I27" s="12"/>
      <c r="J27" s="12"/>
    </row>
    <row r="28" spans="1:10" x14ac:dyDescent="0.2">
      <c r="A28" s="947">
        <v>23</v>
      </c>
      <c r="B28" s="1651" t="s">
        <v>175</v>
      </c>
      <c r="C28" s="1652"/>
      <c r="D28" s="957" t="s">
        <v>176</v>
      </c>
      <c r="E28" s="949" t="s">
        <v>131</v>
      </c>
      <c r="F28" s="952">
        <v>35878452.020000003</v>
      </c>
      <c r="G28" s="952">
        <f t="shared" si="1"/>
        <v>35878452.020000003</v>
      </c>
      <c r="H28" s="950">
        <f t="shared" si="0"/>
        <v>0</v>
      </c>
      <c r="I28" s="12"/>
      <c r="J28" s="12"/>
    </row>
    <row r="29" spans="1:10" ht="24" customHeight="1" x14ac:dyDescent="0.2">
      <c r="A29" s="951">
        <v>24</v>
      </c>
      <c r="B29" s="1650" t="s">
        <v>796</v>
      </c>
      <c r="C29" s="1650"/>
      <c r="D29" s="954" t="s">
        <v>411</v>
      </c>
      <c r="E29" s="960" t="s">
        <v>134</v>
      </c>
      <c r="F29" s="952">
        <v>2191777.39</v>
      </c>
      <c r="G29" s="952">
        <f t="shared" si="1"/>
        <v>2191777.39</v>
      </c>
      <c r="H29" s="950">
        <f>F29-G29</f>
        <v>0</v>
      </c>
      <c r="I29" s="12"/>
      <c r="J29" s="12"/>
    </row>
    <row r="30" spans="1:10" x14ac:dyDescent="0.2">
      <c r="A30" s="947">
        <v>25</v>
      </c>
      <c r="B30" s="1654" t="s">
        <v>410</v>
      </c>
      <c r="C30" s="1655"/>
      <c r="D30" s="957" t="s">
        <v>121</v>
      </c>
      <c r="E30" s="961" t="s">
        <v>134</v>
      </c>
      <c r="F30" s="952">
        <v>148888.48000000001</v>
      </c>
      <c r="G30" s="952">
        <f t="shared" si="1"/>
        <v>148888.48000000001</v>
      </c>
      <c r="H30" s="950">
        <f>F30-G30</f>
        <v>0</v>
      </c>
      <c r="I30" s="12"/>
      <c r="J30" s="12"/>
    </row>
    <row r="31" spans="1:10" ht="23.25" customHeight="1" x14ac:dyDescent="0.2">
      <c r="A31" s="951">
        <v>26</v>
      </c>
      <c r="B31" s="1654" t="s">
        <v>304</v>
      </c>
      <c r="C31" s="1655"/>
      <c r="D31" s="954" t="s">
        <v>177</v>
      </c>
      <c r="E31" s="960" t="s">
        <v>134</v>
      </c>
      <c r="F31" s="952">
        <v>2222672102.3400002</v>
      </c>
      <c r="G31" s="952">
        <f t="shared" si="1"/>
        <v>2222672102.3400002</v>
      </c>
      <c r="H31" s="950">
        <f t="shared" si="0"/>
        <v>0</v>
      </c>
      <c r="I31" s="12"/>
      <c r="J31" s="12"/>
    </row>
    <row r="32" spans="1:10" ht="25.5" customHeight="1" x14ac:dyDescent="0.2">
      <c r="A32" s="947">
        <v>27</v>
      </c>
      <c r="B32" s="1654" t="s">
        <v>305</v>
      </c>
      <c r="C32" s="1655"/>
      <c r="D32" s="954" t="s">
        <v>178</v>
      </c>
      <c r="E32" s="960" t="s">
        <v>134</v>
      </c>
      <c r="F32" s="952">
        <v>102118302.75</v>
      </c>
      <c r="G32" s="952">
        <f t="shared" si="1"/>
        <v>102118302.75</v>
      </c>
      <c r="H32" s="950">
        <f t="shared" si="0"/>
        <v>0</v>
      </c>
      <c r="I32" s="12"/>
      <c r="J32" s="12"/>
    </row>
    <row r="33" spans="1:10" x14ac:dyDescent="0.2">
      <c r="A33" s="951">
        <v>28</v>
      </c>
      <c r="B33" s="1654" t="s">
        <v>306</v>
      </c>
      <c r="C33" s="1655"/>
      <c r="D33" s="957" t="s">
        <v>179</v>
      </c>
      <c r="E33" s="960" t="s">
        <v>134</v>
      </c>
      <c r="F33" s="952">
        <v>4699847.87</v>
      </c>
      <c r="G33" s="952">
        <f t="shared" si="1"/>
        <v>4699847.87</v>
      </c>
      <c r="H33" s="950">
        <f t="shared" si="0"/>
        <v>0</v>
      </c>
      <c r="I33" s="12"/>
      <c r="J33" s="12"/>
    </row>
    <row r="34" spans="1:10" x14ac:dyDescent="0.2">
      <c r="A34" s="947">
        <v>29</v>
      </c>
      <c r="B34" s="1651" t="s">
        <v>797</v>
      </c>
      <c r="C34" s="1652"/>
      <c r="D34" s="954" t="s">
        <v>798</v>
      </c>
      <c r="E34" s="960" t="s">
        <v>131</v>
      </c>
      <c r="F34" s="952">
        <v>187324.22</v>
      </c>
      <c r="G34" s="952">
        <f>F34</f>
        <v>187324.22</v>
      </c>
      <c r="H34" s="950">
        <f>F34-G34</f>
        <v>0</v>
      </c>
      <c r="I34" s="12"/>
      <c r="J34" s="12"/>
    </row>
    <row r="35" spans="1:10" x14ac:dyDescent="0.2">
      <c r="A35" s="951">
        <v>30</v>
      </c>
      <c r="B35" s="1654" t="s">
        <v>267</v>
      </c>
      <c r="C35" s="1655"/>
      <c r="D35" s="954" t="s">
        <v>268</v>
      </c>
      <c r="E35" s="960" t="s">
        <v>134</v>
      </c>
      <c r="F35" s="952">
        <v>0</v>
      </c>
      <c r="G35" s="952">
        <f>F35</f>
        <v>0</v>
      </c>
      <c r="H35" s="950">
        <f t="shared" si="0"/>
        <v>0</v>
      </c>
      <c r="I35" s="12"/>
      <c r="J35" s="12"/>
    </row>
    <row r="36" spans="1:10" x14ac:dyDescent="0.2">
      <c r="A36" s="947">
        <v>31</v>
      </c>
      <c r="B36" s="1651" t="s">
        <v>180</v>
      </c>
      <c r="C36" s="1652"/>
      <c r="D36" s="957" t="s">
        <v>181</v>
      </c>
      <c r="E36" s="956" t="s">
        <v>131</v>
      </c>
      <c r="F36" s="952">
        <v>52000</v>
      </c>
      <c r="G36" s="952">
        <f t="shared" ref="G36:G85" si="2">F36</f>
        <v>52000</v>
      </c>
      <c r="H36" s="950">
        <f t="shared" si="0"/>
        <v>0</v>
      </c>
      <c r="I36" s="12"/>
      <c r="J36" s="12"/>
    </row>
    <row r="37" spans="1:10" x14ac:dyDescent="0.2">
      <c r="A37" s="951">
        <v>32</v>
      </c>
      <c r="B37" s="1650" t="s">
        <v>182</v>
      </c>
      <c r="C37" s="1650"/>
      <c r="D37" s="957" t="s">
        <v>183</v>
      </c>
      <c r="E37" s="961" t="s">
        <v>134</v>
      </c>
      <c r="F37" s="952">
        <v>12762359.6</v>
      </c>
      <c r="G37" s="952">
        <f t="shared" si="2"/>
        <v>12762359.6</v>
      </c>
      <c r="H37" s="950">
        <f t="shared" si="0"/>
        <v>0</v>
      </c>
      <c r="I37" s="12"/>
      <c r="J37" s="12"/>
    </row>
    <row r="38" spans="1:10" x14ac:dyDescent="0.2">
      <c r="A38" s="947">
        <v>33</v>
      </c>
      <c r="B38" s="1650" t="s">
        <v>307</v>
      </c>
      <c r="C38" s="1650"/>
      <c r="D38" s="957" t="s">
        <v>184</v>
      </c>
      <c r="E38" s="961" t="s">
        <v>134</v>
      </c>
      <c r="F38" s="952">
        <v>512749404.64999998</v>
      </c>
      <c r="G38" s="952">
        <f t="shared" si="2"/>
        <v>512749404.64999998</v>
      </c>
      <c r="H38" s="950">
        <f t="shared" si="0"/>
        <v>0</v>
      </c>
      <c r="I38" s="12"/>
      <c r="J38" s="12"/>
    </row>
    <row r="39" spans="1:10" x14ac:dyDescent="0.2">
      <c r="A39" s="951">
        <v>34</v>
      </c>
      <c r="B39" s="1650" t="s">
        <v>308</v>
      </c>
      <c r="C39" s="1650"/>
      <c r="D39" s="957" t="s">
        <v>185</v>
      </c>
      <c r="E39" s="961" t="s">
        <v>134</v>
      </c>
      <c r="F39" s="952">
        <v>7390765.7800000003</v>
      </c>
      <c r="G39" s="952">
        <f t="shared" si="2"/>
        <v>7390765.7800000003</v>
      </c>
      <c r="H39" s="950">
        <f t="shared" si="0"/>
        <v>0</v>
      </c>
      <c r="I39" s="12"/>
      <c r="J39" s="12"/>
    </row>
    <row r="40" spans="1:10" x14ac:dyDescent="0.2">
      <c r="A40" s="947">
        <v>35</v>
      </c>
      <c r="B40" s="1650" t="s">
        <v>309</v>
      </c>
      <c r="C40" s="1650"/>
      <c r="D40" s="957" t="s">
        <v>186</v>
      </c>
      <c r="E40" s="961" t="s">
        <v>134</v>
      </c>
      <c r="F40" s="952">
        <v>654500</v>
      </c>
      <c r="G40" s="952">
        <f t="shared" si="2"/>
        <v>654500</v>
      </c>
      <c r="H40" s="950">
        <f t="shared" si="0"/>
        <v>0</v>
      </c>
      <c r="I40" s="12"/>
      <c r="J40" s="12"/>
    </row>
    <row r="41" spans="1:10" x14ac:dyDescent="0.2">
      <c r="A41" s="951">
        <v>36</v>
      </c>
      <c r="B41" s="1651" t="s">
        <v>402</v>
      </c>
      <c r="C41" s="1652"/>
      <c r="D41" s="957" t="s">
        <v>310</v>
      </c>
      <c r="E41" s="960" t="s">
        <v>134</v>
      </c>
      <c r="F41" s="952">
        <v>0</v>
      </c>
      <c r="G41" s="952">
        <f t="shared" si="2"/>
        <v>0</v>
      </c>
      <c r="H41" s="950">
        <f t="shared" si="0"/>
        <v>0</v>
      </c>
      <c r="I41" s="12"/>
      <c r="J41" s="12"/>
    </row>
    <row r="42" spans="1:10" x14ac:dyDescent="0.2">
      <c r="A42" s="947">
        <v>37</v>
      </c>
      <c r="B42" s="1654" t="s">
        <v>187</v>
      </c>
      <c r="C42" s="1655"/>
      <c r="D42" s="957" t="s">
        <v>188</v>
      </c>
      <c r="E42" s="960" t="s">
        <v>134</v>
      </c>
      <c r="F42" s="952">
        <v>74570158.569999993</v>
      </c>
      <c r="G42" s="952">
        <f t="shared" si="2"/>
        <v>74570158.569999993</v>
      </c>
      <c r="H42" s="950">
        <f t="shared" si="0"/>
        <v>0</v>
      </c>
      <c r="I42" s="12"/>
      <c r="J42" s="12"/>
    </row>
    <row r="43" spans="1:10" x14ac:dyDescent="0.2">
      <c r="A43" s="951">
        <v>38</v>
      </c>
      <c r="B43" s="1654" t="s">
        <v>311</v>
      </c>
      <c r="C43" s="1655"/>
      <c r="D43" s="957" t="s">
        <v>189</v>
      </c>
      <c r="E43" s="960" t="s">
        <v>134</v>
      </c>
      <c r="F43" s="952">
        <v>62868579.469999999</v>
      </c>
      <c r="G43" s="952">
        <f t="shared" si="2"/>
        <v>62868579.469999999</v>
      </c>
      <c r="H43" s="950">
        <f t="shared" si="0"/>
        <v>0</v>
      </c>
      <c r="I43" s="12"/>
      <c r="J43" s="12"/>
    </row>
    <row r="44" spans="1:10" x14ac:dyDescent="0.2">
      <c r="A44" s="947">
        <v>39</v>
      </c>
      <c r="B44" s="1654" t="s">
        <v>312</v>
      </c>
      <c r="C44" s="1655"/>
      <c r="D44" s="957" t="s">
        <v>190</v>
      </c>
      <c r="E44" s="960" t="s">
        <v>134</v>
      </c>
      <c r="F44" s="952">
        <v>13361642</v>
      </c>
      <c r="G44" s="952">
        <f t="shared" si="2"/>
        <v>13361642</v>
      </c>
      <c r="H44" s="950">
        <f t="shared" si="0"/>
        <v>0</v>
      </c>
      <c r="I44" s="12"/>
      <c r="J44" s="12"/>
    </row>
    <row r="45" spans="1:10" x14ac:dyDescent="0.2">
      <c r="A45" s="951">
        <v>40</v>
      </c>
      <c r="B45" s="1654" t="s">
        <v>313</v>
      </c>
      <c r="C45" s="1655"/>
      <c r="D45" s="954" t="s">
        <v>191</v>
      </c>
      <c r="E45" s="960" t="s">
        <v>134</v>
      </c>
      <c r="F45" s="952">
        <v>8126</v>
      </c>
      <c r="G45" s="952">
        <f t="shared" si="2"/>
        <v>8126</v>
      </c>
      <c r="H45" s="950">
        <f t="shared" si="0"/>
        <v>0</v>
      </c>
      <c r="I45" s="12"/>
      <c r="J45" s="12"/>
    </row>
    <row r="46" spans="1:10" x14ac:dyDescent="0.2">
      <c r="A46" s="947">
        <v>41</v>
      </c>
      <c r="B46" s="1654" t="s">
        <v>192</v>
      </c>
      <c r="C46" s="1655"/>
      <c r="D46" s="957" t="s">
        <v>260</v>
      </c>
      <c r="E46" s="960" t="s">
        <v>134</v>
      </c>
      <c r="F46" s="952">
        <v>420</v>
      </c>
      <c r="G46" s="952">
        <f t="shared" si="2"/>
        <v>420</v>
      </c>
      <c r="H46" s="950">
        <f t="shared" si="0"/>
        <v>0</v>
      </c>
      <c r="I46" s="12"/>
      <c r="J46" s="12"/>
    </row>
    <row r="47" spans="1:10" x14ac:dyDescent="0.2">
      <c r="A47" s="951">
        <v>42</v>
      </c>
      <c r="B47" s="1654" t="s">
        <v>403</v>
      </c>
      <c r="C47" s="1655"/>
      <c r="D47" s="957" t="s">
        <v>261</v>
      </c>
      <c r="E47" s="960" t="s">
        <v>134</v>
      </c>
      <c r="F47" s="952">
        <v>5238258</v>
      </c>
      <c r="G47" s="952">
        <f t="shared" si="2"/>
        <v>5238258</v>
      </c>
      <c r="H47" s="950">
        <f t="shared" si="0"/>
        <v>0</v>
      </c>
      <c r="I47" s="12"/>
      <c r="J47" s="12"/>
    </row>
    <row r="48" spans="1:10" x14ac:dyDescent="0.2">
      <c r="A48" s="947">
        <v>43</v>
      </c>
      <c r="B48" s="1654" t="s">
        <v>404</v>
      </c>
      <c r="C48" s="1655"/>
      <c r="D48" s="957" t="s">
        <v>405</v>
      </c>
      <c r="E48" s="960" t="s">
        <v>134</v>
      </c>
      <c r="F48" s="952">
        <v>2334854</v>
      </c>
      <c r="G48" s="952">
        <f t="shared" si="2"/>
        <v>2334854</v>
      </c>
      <c r="H48" s="950">
        <f t="shared" si="0"/>
        <v>0</v>
      </c>
      <c r="I48" s="12"/>
      <c r="J48" s="12"/>
    </row>
    <row r="49" spans="1:10" x14ac:dyDescent="0.2">
      <c r="A49" s="951">
        <v>44</v>
      </c>
      <c r="B49" s="1651" t="s">
        <v>406</v>
      </c>
      <c r="C49" s="1652"/>
      <c r="D49" s="957" t="s">
        <v>269</v>
      </c>
      <c r="E49" s="960" t="s">
        <v>134</v>
      </c>
      <c r="F49" s="952">
        <v>0</v>
      </c>
      <c r="G49" s="952">
        <f t="shared" si="2"/>
        <v>0</v>
      </c>
      <c r="H49" s="950">
        <f t="shared" si="0"/>
        <v>0</v>
      </c>
      <c r="I49" s="12"/>
      <c r="J49" s="12"/>
    </row>
    <row r="50" spans="1:10" ht="27" customHeight="1" x14ac:dyDescent="0.2">
      <c r="A50" s="951">
        <v>45</v>
      </c>
      <c r="B50" s="1650" t="s">
        <v>452</v>
      </c>
      <c r="C50" s="1650"/>
      <c r="D50" s="957" t="s">
        <v>262</v>
      </c>
      <c r="E50" s="961" t="s">
        <v>134</v>
      </c>
      <c r="F50" s="952">
        <v>2362583</v>
      </c>
      <c r="G50" s="952">
        <f t="shared" si="2"/>
        <v>2362583</v>
      </c>
      <c r="H50" s="950">
        <f t="shared" si="0"/>
        <v>0</v>
      </c>
      <c r="I50" s="12"/>
      <c r="J50" s="12"/>
    </row>
    <row r="51" spans="1:10" x14ac:dyDescent="0.2">
      <c r="A51" s="947">
        <v>46</v>
      </c>
      <c r="B51" s="1659" t="s">
        <v>263</v>
      </c>
      <c r="C51" s="1660"/>
      <c r="D51" s="981" t="s">
        <v>264</v>
      </c>
      <c r="E51" s="949" t="s">
        <v>134</v>
      </c>
      <c r="F51" s="782">
        <v>198509.05</v>
      </c>
      <c r="G51" s="782">
        <f>F51</f>
        <v>198509.05</v>
      </c>
      <c r="H51" s="982">
        <f>F51-G51</f>
        <v>0</v>
      </c>
      <c r="I51" s="12"/>
      <c r="J51" s="12"/>
    </row>
    <row r="52" spans="1:10" ht="26.25" customHeight="1" x14ac:dyDescent="0.2">
      <c r="A52" s="951">
        <v>47</v>
      </c>
      <c r="B52" s="1651" t="s">
        <v>922</v>
      </c>
      <c r="C52" s="1652"/>
      <c r="D52" s="957" t="s">
        <v>314</v>
      </c>
      <c r="E52" s="960" t="s">
        <v>134</v>
      </c>
      <c r="F52" s="952">
        <v>0</v>
      </c>
      <c r="G52" s="952">
        <f>F52</f>
        <v>0</v>
      </c>
      <c r="H52" s="950">
        <f>F52-G52</f>
        <v>0</v>
      </c>
      <c r="I52" s="12"/>
      <c r="J52" s="12"/>
    </row>
    <row r="53" spans="1:10" x14ac:dyDescent="0.2">
      <c r="F53" s="941"/>
      <c r="H53" s="988" t="s">
        <v>1765</v>
      </c>
      <c r="I53" s="12"/>
      <c r="J53" s="12"/>
    </row>
    <row r="54" spans="1:10" x14ac:dyDescent="0.2">
      <c r="F54" s="941"/>
      <c r="G54" s="970"/>
      <c r="H54" s="970"/>
      <c r="I54" s="12"/>
      <c r="J54" s="12"/>
    </row>
    <row r="55" spans="1:10" ht="28.5" customHeight="1" x14ac:dyDescent="0.25">
      <c r="A55" s="1656" t="s">
        <v>921</v>
      </c>
      <c r="B55" s="1656"/>
      <c r="C55" s="1656"/>
      <c r="D55" s="1656"/>
      <c r="E55" s="1656"/>
      <c r="F55" s="1656"/>
      <c r="G55" s="1656"/>
      <c r="H55" s="1656"/>
      <c r="I55" s="12"/>
      <c r="J55" s="12"/>
    </row>
    <row r="56" spans="1:10" ht="13.5" thickBot="1" x14ac:dyDescent="0.25">
      <c r="A56" s="983"/>
      <c r="B56" s="984"/>
      <c r="C56" s="984"/>
      <c r="D56" s="985"/>
      <c r="E56" s="986"/>
      <c r="F56" s="987"/>
      <c r="G56" s="987"/>
      <c r="H56" s="987"/>
      <c r="I56" s="12"/>
      <c r="J56" s="12"/>
    </row>
    <row r="57" spans="1:10" ht="17.25" customHeight="1" thickBot="1" x14ac:dyDescent="0.25">
      <c r="A57" s="942" t="s">
        <v>787</v>
      </c>
      <c r="B57" s="1657" t="s">
        <v>140</v>
      </c>
      <c r="C57" s="1658"/>
      <c r="D57" s="944" t="s">
        <v>122</v>
      </c>
      <c r="E57" s="943" t="s">
        <v>842</v>
      </c>
      <c r="F57" s="945" t="s">
        <v>788</v>
      </c>
      <c r="G57" s="944" t="s">
        <v>789</v>
      </c>
      <c r="H57" s="946" t="s">
        <v>790</v>
      </c>
    </row>
    <row r="58" spans="1:10" ht="25.5" customHeight="1" thickTop="1" x14ac:dyDescent="0.2">
      <c r="A58" s="951">
        <v>48</v>
      </c>
      <c r="B58" s="1654" t="s">
        <v>315</v>
      </c>
      <c r="C58" s="1655"/>
      <c r="D58" s="957" t="s">
        <v>253</v>
      </c>
      <c r="E58" s="960" t="s">
        <v>134</v>
      </c>
      <c r="F58" s="952">
        <v>0</v>
      </c>
      <c r="G58" s="952">
        <f t="shared" si="2"/>
        <v>0</v>
      </c>
      <c r="H58" s="950">
        <f t="shared" si="0"/>
        <v>0</v>
      </c>
      <c r="I58" s="12"/>
      <c r="J58" s="12"/>
    </row>
    <row r="59" spans="1:10" ht="27" customHeight="1" x14ac:dyDescent="0.2">
      <c r="A59" s="947">
        <v>49</v>
      </c>
      <c r="B59" s="1651" t="s">
        <v>316</v>
      </c>
      <c r="C59" s="1652"/>
      <c r="D59" s="957" t="s">
        <v>254</v>
      </c>
      <c r="E59" s="960" t="s">
        <v>134</v>
      </c>
      <c r="F59" s="952">
        <v>16172</v>
      </c>
      <c r="G59" s="952">
        <f t="shared" si="2"/>
        <v>16172</v>
      </c>
      <c r="H59" s="950">
        <f t="shared" si="0"/>
        <v>0</v>
      </c>
      <c r="I59" s="12"/>
      <c r="J59" s="12"/>
    </row>
    <row r="60" spans="1:10" ht="25.5" customHeight="1" x14ac:dyDescent="0.2">
      <c r="A60" s="951">
        <v>50</v>
      </c>
      <c r="B60" s="1651" t="s">
        <v>317</v>
      </c>
      <c r="C60" s="1652"/>
      <c r="D60" s="957" t="s">
        <v>255</v>
      </c>
      <c r="E60" s="960" t="s">
        <v>134</v>
      </c>
      <c r="F60" s="952">
        <v>32833120</v>
      </c>
      <c r="G60" s="952">
        <f t="shared" si="2"/>
        <v>32833120</v>
      </c>
      <c r="H60" s="950">
        <f t="shared" si="0"/>
        <v>0</v>
      </c>
      <c r="I60" s="12"/>
      <c r="J60" s="12"/>
    </row>
    <row r="61" spans="1:10" ht="25.5" customHeight="1" x14ac:dyDescent="0.2">
      <c r="A61" s="947">
        <v>51</v>
      </c>
      <c r="B61" s="1651" t="s">
        <v>318</v>
      </c>
      <c r="C61" s="1652"/>
      <c r="D61" s="957" t="s">
        <v>256</v>
      </c>
      <c r="E61" s="960" t="s">
        <v>134</v>
      </c>
      <c r="F61" s="952">
        <v>40351</v>
      </c>
      <c r="G61" s="952">
        <f t="shared" si="2"/>
        <v>40351</v>
      </c>
      <c r="H61" s="950">
        <f t="shared" si="0"/>
        <v>0</v>
      </c>
      <c r="I61" s="12"/>
      <c r="J61" s="12"/>
    </row>
    <row r="62" spans="1:10" ht="25.5" customHeight="1" x14ac:dyDescent="0.2">
      <c r="A62" s="951">
        <v>52</v>
      </c>
      <c r="B62" s="1651" t="s">
        <v>319</v>
      </c>
      <c r="C62" s="1652"/>
      <c r="D62" s="957" t="s">
        <v>257</v>
      </c>
      <c r="E62" s="960" t="s">
        <v>134</v>
      </c>
      <c r="F62" s="952">
        <v>2654</v>
      </c>
      <c r="G62" s="952">
        <f t="shared" si="2"/>
        <v>2654</v>
      </c>
      <c r="H62" s="950">
        <f t="shared" si="0"/>
        <v>0</v>
      </c>
      <c r="I62" s="12"/>
      <c r="J62" s="12"/>
    </row>
    <row r="63" spans="1:10" ht="26.25" customHeight="1" x14ac:dyDescent="0.2">
      <c r="A63" s="947">
        <v>53</v>
      </c>
      <c r="B63" s="1651" t="s">
        <v>320</v>
      </c>
      <c r="C63" s="1652"/>
      <c r="D63" s="957" t="s">
        <v>56</v>
      </c>
      <c r="E63" s="960" t="s">
        <v>134</v>
      </c>
      <c r="F63" s="952">
        <v>135779552.90000001</v>
      </c>
      <c r="G63" s="952">
        <f t="shared" si="2"/>
        <v>135779552.90000001</v>
      </c>
      <c r="H63" s="950">
        <f t="shared" si="0"/>
        <v>0</v>
      </c>
      <c r="I63" s="12"/>
      <c r="J63" s="12"/>
    </row>
    <row r="64" spans="1:10" ht="12.75" customHeight="1" x14ac:dyDescent="0.2">
      <c r="A64" s="951">
        <v>54</v>
      </c>
      <c r="B64" s="1651" t="s">
        <v>321</v>
      </c>
      <c r="C64" s="1652"/>
      <c r="D64" s="957" t="s">
        <v>57</v>
      </c>
      <c r="E64" s="960" t="s">
        <v>134</v>
      </c>
      <c r="F64" s="952">
        <v>23265548.870000001</v>
      </c>
      <c r="G64" s="952">
        <f t="shared" si="2"/>
        <v>23265548.870000001</v>
      </c>
      <c r="H64" s="950">
        <f t="shared" si="0"/>
        <v>0</v>
      </c>
      <c r="I64" s="12"/>
      <c r="J64" s="12"/>
    </row>
    <row r="65" spans="1:10" ht="12.75" customHeight="1" x14ac:dyDescent="0.2">
      <c r="A65" s="947">
        <v>55</v>
      </c>
      <c r="B65" s="1651" t="s">
        <v>453</v>
      </c>
      <c r="C65" s="1652"/>
      <c r="D65" s="962" t="s">
        <v>442</v>
      </c>
      <c r="E65" s="960" t="s">
        <v>134</v>
      </c>
      <c r="F65" s="952">
        <v>3693702</v>
      </c>
      <c r="G65" s="952">
        <v>3693702</v>
      </c>
      <c r="H65" s="950">
        <f t="shared" si="0"/>
        <v>0</v>
      </c>
      <c r="I65" s="12"/>
      <c r="J65" s="12"/>
    </row>
    <row r="66" spans="1:10" x14ac:dyDescent="0.2">
      <c r="A66" s="951">
        <v>56</v>
      </c>
      <c r="B66" s="1645" t="s">
        <v>58</v>
      </c>
      <c r="C66" s="1645"/>
      <c r="D66" s="957" t="s">
        <v>59</v>
      </c>
      <c r="E66" s="961" t="s">
        <v>134</v>
      </c>
      <c r="F66" s="952">
        <v>10754.5</v>
      </c>
      <c r="G66" s="952">
        <f t="shared" si="2"/>
        <v>10754.5</v>
      </c>
      <c r="H66" s="950">
        <f t="shared" si="0"/>
        <v>0</v>
      </c>
      <c r="I66" s="12"/>
      <c r="J66" s="12"/>
    </row>
    <row r="67" spans="1:10" x14ac:dyDescent="0.2">
      <c r="A67" s="947">
        <v>57</v>
      </c>
      <c r="B67" s="1650" t="s">
        <v>322</v>
      </c>
      <c r="C67" s="1650"/>
      <c r="D67" s="957" t="s">
        <v>265</v>
      </c>
      <c r="E67" s="961" t="s">
        <v>134</v>
      </c>
      <c r="F67" s="952">
        <v>6827409.7400000002</v>
      </c>
      <c r="G67" s="952">
        <f t="shared" si="2"/>
        <v>6827409.7400000002</v>
      </c>
      <c r="H67" s="950">
        <f t="shared" si="0"/>
        <v>0</v>
      </c>
      <c r="I67" s="12"/>
      <c r="J67" s="12"/>
    </row>
    <row r="68" spans="1:10" x14ac:dyDescent="0.2">
      <c r="A68" s="951">
        <v>58</v>
      </c>
      <c r="B68" s="1650" t="s">
        <v>60</v>
      </c>
      <c r="C68" s="1650"/>
      <c r="D68" s="957" t="s">
        <v>61</v>
      </c>
      <c r="E68" s="961" t="s">
        <v>134</v>
      </c>
      <c r="F68" s="952">
        <v>2213978.2400000002</v>
      </c>
      <c r="G68" s="952">
        <f t="shared" si="2"/>
        <v>2213978.2400000002</v>
      </c>
      <c r="H68" s="950">
        <f t="shared" si="0"/>
        <v>0</v>
      </c>
      <c r="I68" s="12"/>
      <c r="J68" s="12"/>
    </row>
    <row r="69" spans="1:10" x14ac:dyDescent="0.2">
      <c r="A69" s="947">
        <v>59</v>
      </c>
      <c r="B69" s="1645" t="s">
        <v>102</v>
      </c>
      <c r="C69" s="1645"/>
      <c r="D69" s="957" t="s">
        <v>103</v>
      </c>
      <c r="E69" s="961" t="s">
        <v>134</v>
      </c>
      <c r="F69" s="952">
        <v>13677810</v>
      </c>
      <c r="G69" s="952">
        <f t="shared" si="2"/>
        <v>13677810</v>
      </c>
      <c r="H69" s="950">
        <f t="shared" si="0"/>
        <v>0</v>
      </c>
      <c r="I69" s="12"/>
      <c r="J69" s="12"/>
    </row>
    <row r="70" spans="1:10" x14ac:dyDescent="0.2">
      <c r="A70" s="951">
        <v>60</v>
      </c>
      <c r="B70" s="1645" t="s">
        <v>62</v>
      </c>
      <c r="C70" s="1645"/>
      <c r="D70" s="957" t="s">
        <v>63</v>
      </c>
      <c r="E70" s="961" t="s">
        <v>134</v>
      </c>
      <c r="F70" s="952">
        <v>1618048661.3900001</v>
      </c>
      <c r="G70" s="952">
        <f t="shared" si="2"/>
        <v>1618048661.3900001</v>
      </c>
      <c r="H70" s="950">
        <f t="shared" si="0"/>
        <v>0</v>
      </c>
      <c r="I70" s="12"/>
      <c r="J70" s="12"/>
    </row>
    <row r="71" spans="1:10" x14ac:dyDescent="0.2">
      <c r="A71" s="947">
        <v>61</v>
      </c>
      <c r="B71" s="1645" t="s">
        <v>64</v>
      </c>
      <c r="C71" s="1645"/>
      <c r="D71" s="957" t="s">
        <v>65</v>
      </c>
      <c r="E71" s="961" t="s">
        <v>134</v>
      </c>
      <c r="F71" s="952">
        <v>654115038.20000005</v>
      </c>
      <c r="G71" s="952">
        <f t="shared" si="2"/>
        <v>654115038.20000005</v>
      </c>
      <c r="H71" s="950">
        <f t="shared" si="0"/>
        <v>0</v>
      </c>
      <c r="I71" s="12"/>
      <c r="J71" s="12"/>
    </row>
    <row r="72" spans="1:10" x14ac:dyDescent="0.2">
      <c r="A72" s="951">
        <v>62</v>
      </c>
      <c r="B72" s="1645" t="s">
        <v>66</v>
      </c>
      <c r="C72" s="1650"/>
      <c r="D72" s="957" t="s">
        <v>67</v>
      </c>
      <c r="E72" s="961" t="s">
        <v>134</v>
      </c>
      <c r="F72" s="952">
        <v>0</v>
      </c>
      <c r="G72" s="952">
        <f t="shared" si="2"/>
        <v>0</v>
      </c>
      <c r="H72" s="950">
        <f t="shared" si="0"/>
        <v>0</v>
      </c>
      <c r="I72" s="12"/>
      <c r="J72" s="12"/>
    </row>
    <row r="73" spans="1:10" x14ac:dyDescent="0.2">
      <c r="A73" s="947">
        <v>63</v>
      </c>
      <c r="B73" s="1650" t="s">
        <v>104</v>
      </c>
      <c r="C73" s="1650"/>
      <c r="D73" s="957" t="s">
        <v>105</v>
      </c>
      <c r="E73" s="961" t="s">
        <v>134</v>
      </c>
      <c r="F73" s="952">
        <v>-247837153.83000001</v>
      </c>
      <c r="G73" s="952">
        <f t="shared" si="2"/>
        <v>-247837153.83000001</v>
      </c>
      <c r="H73" s="950">
        <f t="shared" si="0"/>
        <v>0</v>
      </c>
      <c r="I73" s="12"/>
      <c r="J73" s="12"/>
    </row>
    <row r="74" spans="1:10" ht="25.5" customHeight="1" x14ac:dyDescent="0.2">
      <c r="A74" s="951">
        <v>64</v>
      </c>
      <c r="B74" s="1650" t="s">
        <v>323</v>
      </c>
      <c r="C74" s="1650"/>
      <c r="D74" s="957" t="s">
        <v>106</v>
      </c>
      <c r="E74" s="961" t="s">
        <v>134</v>
      </c>
      <c r="F74" s="952">
        <v>1184652675.29</v>
      </c>
      <c r="G74" s="952">
        <f t="shared" si="2"/>
        <v>1184652675.29</v>
      </c>
      <c r="H74" s="950">
        <f t="shared" si="0"/>
        <v>0</v>
      </c>
      <c r="I74" s="12"/>
      <c r="J74" s="12"/>
    </row>
    <row r="75" spans="1:10" ht="27" customHeight="1" x14ac:dyDescent="0.2">
      <c r="A75" s="947">
        <v>65</v>
      </c>
      <c r="B75" s="1650" t="s">
        <v>324</v>
      </c>
      <c r="C75" s="1650"/>
      <c r="D75" s="957" t="s">
        <v>107</v>
      </c>
      <c r="E75" s="961" t="s">
        <v>134</v>
      </c>
      <c r="F75" s="952">
        <v>-766061043.49000001</v>
      </c>
      <c r="G75" s="952">
        <f t="shared" si="2"/>
        <v>-766061043.49000001</v>
      </c>
      <c r="H75" s="950">
        <f t="shared" si="0"/>
        <v>0</v>
      </c>
      <c r="I75" s="12"/>
      <c r="J75" s="12"/>
    </row>
    <row r="76" spans="1:10" x14ac:dyDescent="0.2">
      <c r="A76" s="951">
        <v>66</v>
      </c>
      <c r="B76" s="1651" t="s">
        <v>325</v>
      </c>
      <c r="C76" s="1652"/>
      <c r="D76" s="957" t="s">
        <v>329</v>
      </c>
      <c r="E76" s="961" t="s">
        <v>134</v>
      </c>
      <c r="F76" s="952">
        <v>4496861.84</v>
      </c>
      <c r="G76" s="952">
        <f t="shared" si="2"/>
        <v>4496861.84</v>
      </c>
      <c r="H76" s="950">
        <f t="shared" si="0"/>
        <v>0</v>
      </c>
      <c r="I76" s="12"/>
      <c r="J76" s="12"/>
    </row>
    <row r="77" spans="1:10" x14ac:dyDescent="0.2">
      <c r="A77" s="947">
        <v>67</v>
      </c>
      <c r="B77" s="1653" t="s">
        <v>443</v>
      </c>
      <c r="C77" s="1653"/>
      <c r="D77" s="962" t="s">
        <v>282</v>
      </c>
      <c r="E77" s="961" t="s">
        <v>134</v>
      </c>
      <c r="F77" s="952">
        <v>-8620288.9700000007</v>
      </c>
      <c r="G77" s="952">
        <f t="shared" si="2"/>
        <v>-8620288.9700000007</v>
      </c>
      <c r="H77" s="950">
        <f t="shared" si="0"/>
        <v>0</v>
      </c>
      <c r="I77" s="12"/>
      <c r="J77" s="12"/>
    </row>
    <row r="78" spans="1:10" x14ac:dyDescent="0.2">
      <c r="A78" s="951">
        <v>68</v>
      </c>
      <c r="B78" s="1645" t="s">
        <v>68</v>
      </c>
      <c r="C78" s="1645"/>
      <c r="D78" s="957" t="s">
        <v>69</v>
      </c>
      <c r="E78" s="961" t="s">
        <v>134</v>
      </c>
      <c r="F78" s="952">
        <v>102118302.75</v>
      </c>
      <c r="G78" s="952">
        <f t="shared" si="2"/>
        <v>102118302.75</v>
      </c>
      <c r="H78" s="950">
        <f t="shared" si="0"/>
        <v>0</v>
      </c>
      <c r="I78" s="12"/>
      <c r="J78" s="12"/>
    </row>
    <row r="79" spans="1:10" x14ac:dyDescent="0.2">
      <c r="A79" s="947">
        <v>69</v>
      </c>
      <c r="B79" s="1645" t="s">
        <v>326</v>
      </c>
      <c r="C79" s="1645"/>
      <c r="D79" s="957" t="s">
        <v>70</v>
      </c>
      <c r="E79" s="961" t="s">
        <v>134</v>
      </c>
      <c r="F79" s="952">
        <v>310779404.74000001</v>
      </c>
      <c r="G79" s="952">
        <f t="shared" si="2"/>
        <v>310779404.74000001</v>
      </c>
      <c r="H79" s="950">
        <f t="shared" si="0"/>
        <v>0</v>
      </c>
      <c r="I79" s="12"/>
      <c r="J79" s="12"/>
    </row>
    <row r="80" spans="1:10" x14ac:dyDescent="0.2">
      <c r="A80" s="951">
        <v>70</v>
      </c>
      <c r="B80" s="1645" t="s">
        <v>266</v>
      </c>
      <c r="C80" s="1645"/>
      <c r="D80" s="957" t="s">
        <v>71</v>
      </c>
      <c r="E80" s="961" t="s">
        <v>134</v>
      </c>
      <c r="F80" s="952">
        <v>821666670</v>
      </c>
      <c r="G80" s="952">
        <f t="shared" si="2"/>
        <v>821666670</v>
      </c>
      <c r="H80" s="950">
        <f t="shared" si="0"/>
        <v>0</v>
      </c>
      <c r="I80" s="12"/>
      <c r="J80" s="12"/>
    </row>
    <row r="81" spans="1:10" ht="26.25" customHeight="1" x14ac:dyDescent="0.2">
      <c r="A81" s="947">
        <v>71</v>
      </c>
      <c r="B81" s="1645" t="s">
        <v>327</v>
      </c>
      <c r="C81" s="1645"/>
      <c r="D81" s="957" t="s">
        <v>72</v>
      </c>
      <c r="E81" s="961" t="s">
        <v>134</v>
      </c>
      <c r="F81" s="952">
        <v>18797001.41</v>
      </c>
      <c r="G81" s="952">
        <f t="shared" si="2"/>
        <v>18797001.41</v>
      </c>
      <c r="H81" s="950">
        <f t="shared" si="0"/>
        <v>0</v>
      </c>
      <c r="I81" s="12"/>
      <c r="J81" s="12"/>
    </row>
    <row r="82" spans="1:10" x14ac:dyDescent="0.2">
      <c r="A82" s="951">
        <v>72</v>
      </c>
      <c r="B82" s="1645" t="s">
        <v>283</v>
      </c>
      <c r="C82" s="1645"/>
      <c r="D82" s="957" t="s">
        <v>284</v>
      </c>
      <c r="E82" s="961" t="s">
        <v>134</v>
      </c>
      <c r="F82" s="952">
        <v>22810</v>
      </c>
      <c r="G82" s="952">
        <f t="shared" si="2"/>
        <v>22810</v>
      </c>
      <c r="H82" s="950">
        <f t="shared" si="0"/>
        <v>0</v>
      </c>
      <c r="I82" s="12"/>
      <c r="J82" s="12"/>
    </row>
    <row r="83" spans="1:10" x14ac:dyDescent="0.2">
      <c r="A83" s="951">
        <v>73</v>
      </c>
      <c r="B83" s="1645" t="s">
        <v>73</v>
      </c>
      <c r="C83" s="1645"/>
      <c r="D83" s="957" t="s">
        <v>74</v>
      </c>
      <c r="E83" s="961" t="s">
        <v>134</v>
      </c>
      <c r="F83" s="952">
        <v>63815.57</v>
      </c>
      <c r="G83" s="952">
        <f t="shared" si="2"/>
        <v>63815.57</v>
      </c>
      <c r="H83" s="950">
        <f t="shared" si="0"/>
        <v>0</v>
      </c>
      <c r="I83" s="12"/>
      <c r="J83" s="12"/>
    </row>
    <row r="84" spans="1:10" ht="25.5" customHeight="1" x14ac:dyDescent="0.2">
      <c r="A84" s="951">
        <v>74</v>
      </c>
      <c r="B84" s="1645" t="s">
        <v>285</v>
      </c>
      <c r="C84" s="1645"/>
      <c r="D84" s="957" t="s">
        <v>287</v>
      </c>
      <c r="E84" s="961" t="s">
        <v>134</v>
      </c>
      <c r="F84" s="952">
        <v>86286271.620000005</v>
      </c>
      <c r="G84" s="952">
        <f t="shared" si="2"/>
        <v>86286271.620000005</v>
      </c>
      <c r="H84" s="950">
        <f t="shared" si="0"/>
        <v>0</v>
      </c>
      <c r="I84" s="12"/>
      <c r="J84" s="12"/>
    </row>
    <row r="85" spans="1:10" ht="24" customHeight="1" x14ac:dyDescent="0.2">
      <c r="A85" s="947">
        <v>75</v>
      </c>
      <c r="B85" s="1645" t="s">
        <v>286</v>
      </c>
      <c r="C85" s="1645"/>
      <c r="D85" s="957" t="s">
        <v>288</v>
      </c>
      <c r="E85" s="961" t="s">
        <v>134</v>
      </c>
      <c r="F85" s="952">
        <v>1286763652</v>
      </c>
      <c r="G85" s="952">
        <f t="shared" si="2"/>
        <v>1286763652</v>
      </c>
      <c r="H85" s="950">
        <f t="shared" si="0"/>
        <v>0</v>
      </c>
      <c r="I85" s="12"/>
      <c r="J85" s="91"/>
    </row>
    <row r="86" spans="1:10" ht="27" customHeight="1" x14ac:dyDescent="0.2">
      <c r="A86" s="951">
        <v>76</v>
      </c>
      <c r="B86" s="1645" t="s">
        <v>407</v>
      </c>
      <c r="C86" s="1645"/>
      <c r="D86" s="957" t="s">
        <v>75</v>
      </c>
      <c r="E86" s="960" t="s">
        <v>131</v>
      </c>
      <c r="F86" s="952">
        <v>7124</v>
      </c>
      <c r="G86" s="952">
        <f>F86</f>
        <v>7124</v>
      </c>
      <c r="H86" s="950">
        <f t="shared" si="0"/>
        <v>0</v>
      </c>
      <c r="I86" s="12"/>
      <c r="J86" s="12"/>
    </row>
    <row r="87" spans="1:10" ht="24" customHeight="1" x14ac:dyDescent="0.2">
      <c r="A87" s="947">
        <v>77</v>
      </c>
      <c r="B87" s="1645" t="s">
        <v>408</v>
      </c>
      <c r="C87" s="1645"/>
      <c r="D87" s="962" t="s">
        <v>76</v>
      </c>
      <c r="E87" s="949" t="s">
        <v>131</v>
      </c>
      <c r="F87" s="952">
        <v>9506572.1500000004</v>
      </c>
      <c r="G87" s="952">
        <v>9510183.1500000004</v>
      </c>
      <c r="H87" s="950">
        <f t="shared" si="0"/>
        <v>-3611</v>
      </c>
      <c r="I87" s="12"/>
      <c r="J87" s="12"/>
    </row>
    <row r="88" spans="1:10" x14ac:dyDescent="0.2">
      <c r="A88" s="951">
        <v>78</v>
      </c>
      <c r="B88" s="1646" t="s">
        <v>328</v>
      </c>
      <c r="C88" s="1646"/>
      <c r="D88" s="962" t="s">
        <v>444</v>
      </c>
      <c r="E88" s="961" t="s">
        <v>134</v>
      </c>
      <c r="F88" s="952">
        <v>51000</v>
      </c>
      <c r="G88" s="952">
        <f>F88</f>
        <v>51000</v>
      </c>
      <c r="H88" s="950">
        <f t="shared" ref="H88:H93" si="3">F88-G88</f>
        <v>0</v>
      </c>
      <c r="I88" s="12"/>
      <c r="J88" s="12"/>
    </row>
    <row r="89" spans="1:10" x14ac:dyDescent="0.2">
      <c r="A89" s="947">
        <v>79</v>
      </c>
      <c r="B89" s="1645" t="s">
        <v>77</v>
      </c>
      <c r="C89" s="1645"/>
      <c r="D89" s="957" t="s">
        <v>454</v>
      </c>
      <c r="E89" s="961" t="s">
        <v>134</v>
      </c>
      <c r="F89" s="952">
        <v>20375940058.18</v>
      </c>
      <c r="G89" s="952">
        <f>F89</f>
        <v>20375940058.18</v>
      </c>
      <c r="H89" s="950">
        <f t="shared" si="3"/>
        <v>0</v>
      </c>
      <c r="I89" s="12"/>
      <c r="J89" s="12"/>
    </row>
    <row r="90" spans="1:10" ht="12.75" customHeight="1" x14ac:dyDescent="0.2">
      <c r="A90" s="951">
        <v>80</v>
      </c>
      <c r="B90" s="1647" t="s">
        <v>455</v>
      </c>
      <c r="C90" s="1648"/>
      <c r="D90" s="962" t="s">
        <v>445</v>
      </c>
      <c r="E90" s="960" t="s">
        <v>134</v>
      </c>
      <c r="F90" s="952">
        <v>2200000</v>
      </c>
      <c r="G90" s="952">
        <f>F90</f>
        <v>2200000</v>
      </c>
      <c r="H90" s="950">
        <f t="shared" si="3"/>
        <v>0</v>
      </c>
      <c r="I90" s="12"/>
      <c r="J90" s="12"/>
    </row>
    <row r="91" spans="1:10" ht="24.75" customHeight="1" x14ac:dyDescent="0.2">
      <c r="A91" s="947">
        <v>81</v>
      </c>
      <c r="B91" s="1647" t="s">
        <v>919</v>
      </c>
      <c r="C91" s="1649"/>
      <c r="D91" s="962" t="s">
        <v>920</v>
      </c>
      <c r="E91" s="960" t="s">
        <v>134</v>
      </c>
      <c r="F91" s="952">
        <v>4409351.2</v>
      </c>
      <c r="G91" s="952">
        <f>F91</f>
        <v>4409351.2</v>
      </c>
      <c r="H91" s="950">
        <f t="shared" si="3"/>
        <v>0</v>
      </c>
      <c r="I91" s="12"/>
      <c r="J91" s="12"/>
    </row>
    <row r="92" spans="1:10" ht="12.75" customHeight="1" thickBot="1" x14ac:dyDescent="0.25">
      <c r="A92" s="976">
        <v>82</v>
      </c>
      <c r="B92" s="1643" t="s">
        <v>843</v>
      </c>
      <c r="C92" s="1643"/>
      <c r="D92" s="977" t="s">
        <v>409</v>
      </c>
      <c r="E92" s="978" t="s">
        <v>134</v>
      </c>
      <c r="F92" s="979">
        <v>2678651</v>
      </c>
      <c r="G92" s="979">
        <f>F92</f>
        <v>2678651</v>
      </c>
      <c r="H92" s="980">
        <f t="shared" si="3"/>
        <v>0</v>
      </c>
      <c r="I92" s="12"/>
      <c r="J92" s="91"/>
    </row>
    <row r="93" spans="1:10" ht="24" customHeight="1" thickTop="1" thickBot="1" x14ac:dyDescent="0.25">
      <c r="A93" s="971" t="s">
        <v>83</v>
      </c>
      <c r="B93" s="1644" t="s">
        <v>456</v>
      </c>
      <c r="C93" s="1644"/>
      <c r="D93" s="972" t="s">
        <v>83</v>
      </c>
      <c r="E93" s="973" t="s">
        <v>83</v>
      </c>
      <c r="F93" s="974">
        <f>SUM(F6:F92)</f>
        <v>35623947106.119995</v>
      </c>
      <c r="G93" s="974">
        <f>SUM(G6:G92)</f>
        <v>35623984727.720001</v>
      </c>
      <c r="H93" s="975">
        <f t="shared" si="3"/>
        <v>-37621.600006103516</v>
      </c>
      <c r="I93" s="12"/>
      <c r="J93" s="91"/>
    </row>
    <row r="94" spans="1:10" x14ac:dyDescent="0.2">
      <c r="A94" s="963"/>
      <c r="B94" s="964"/>
      <c r="C94" s="964"/>
      <c r="D94" s="965"/>
      <c r="E94" s="966"/>
      <c r="F94" s="967"/>
      <c r="G94" s="968"/>
      <c r="H94" s="968"/>
    </row>
    <row r="95" spans="1:10" x14ac:dyDescent="0.2">
      <c r="A95" s="963"/>
      <c r="B95" s="964"/>
      <c r="C95" s="964"/>
      <c r="D95" s="965"/>
      <c r="E95" s="966"/>
      <c r="F95" s="967"/>
      <c r="G95" s="968"/>
      <c r="H95" s="968"/>
    </row>
  </sheetData>
  <mergeCells count="87">
    <mergeCell ref="B15:C15"/>
    <mergeCell ref="A3:H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68:C68"/>
    <mergeCell ref="B52:C52"/>
    <mergeCell ref="B58:C58"/>
    <mergeCell ref="B59:C59"/>
    <mergeCell ref="B60:C60"/>
    <mergeCell ref="B61:C61"/>
    <mergeCell ref="B62:C62"/>
    <mergeCell ref="A55:H55"/>
    <mergeCell ref="B57:C57"/>
    <mergeCell ref="B63:C63"/>
    <mergeCell ref="B64:C64"/>
    <mergeCell ref="B65:C65"/>
    <mergeCell ref="B66:C66"/>
    <mergeCell ref="B67:C67"/>
    <mergeCell ref="B69:C69"/>
    <mergeCell ref="B80:C80"/>
    <mergeCell ref="B81:C81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92:C92"/>
    <mergeCell ref="B93:C93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N53"/>
  <sheetViews>
    <sheetView zoomScaleNormal="100" workbookViewId="0">
      <selection activeCell="B3" sqref="B3:F3"/>
    </sheetView>
  </sheetViews>
  <sheetFormatPr defaultRowHeight="12.75" x14ac:dyDescent="0.2"/>
  <cols>
    <col min="1" max="1" width="3.7109375" style="39" customWidth="1"/>
    <col min="2" max="4" width="5.7109375" style="39" customWidth="1"/>
    <col min="5" max="5" width="49.28515625" style="39" customWidth="1"/>
    <col min="6" max="6" width="16.140625" style="39" customWidth="1"/>
    <col min="7" max="7" width="3.7109375" style="39" customWidth="1"/>
    <col min="8" max="8" width="9.140625" style="39"/>
    <col min="9" max="9" width="10" style="39" bestFit="1" customWidth="1"/>
    <col min="10" max="10" width="9.140625" style="39"/>
    <col min="11" max="11" width="45" style="39" customWidth="1"/>
    <col min="12" max="16384" width="9.140625" style="39"/>
  </cols>
  <sheetData>
    <row r="1" spans="1:14" x14ac:dyDescent="0.2">
      <c r="A1" s="37"/>
      <c r="B1" s="38"/>
      <c r="C1" s="38"/>
      <c r="D1" s="38"/>
      <c r="E1" s="38"/>
      <c r="F1" s="1387">
        <v>1</v>
      </c>
      <c r="G1" s="1387"/>
      <c r="H1" s="37"/>
      <c r="I1" s="37"/>
      <c r="J1" s="37"/>
    </row>
    <row r="2" spans="1:14" x14ac:dyDescent="0.2">
      <c r="A2" s="37"/>
      <c r="B2" s="38"/>
      <c r="C2" s="38"/>
      <c r="D2" s="38"/>
      <c r="E2" s="38"/>
      <c r="F2" s="37"/>
      <c r="G2" s="37"/>
      <c r="H2" s="37"/>
      <c r="I2" s="37"/>
      <c r="J2" s="37"/>
    </row>
    <row r="3" spans="1:14" ht="15.75" x14ac:dyDescent="0.25">
      <c r="A3" s="37"/>
      <c r="B3" s="1388" t="s">
        <v>925</v>
      </c>
      <c r="C3" s="1388"/>
      <c r="D3" s="1388"/>
      <c r="E3" s="1388"/>
      <c r="F3" s="1388"/>
      <c r="G3" s="37"/>
      <c r="H3" s="37"/>
      <c r="I3" s="37"/>
      <c r="J3" s="37"/>
    </row>
    <row r="4" spans="1:14" x14ac:dyDescent="0.2">
      <c r="A4" s="37"/>
      <c r="B4" s="40"/>
      <c r="C4" s="40"/>
      <c r="D4" s="40"/>
      <c r="E4" s="40"/>
      <c r="F4" s="37"/>
      <c r="G4" s="37"/>
      <c r="H4" s="37"/>
      <c r="I4" s="37"/>
      <c r="J4" s="37"/>
    </row>
    <row r="5" spans="1:14" ht="15.75" x14ac:dyDescent="0.25">
      <c r="A5" s="37"/>
      <c r="B5" s="1389" t="s">
        <v>926</v>
      </c>
      <c r="C5" s="1389"/>
      <c r="D5" s="1389"/>
      <c r="E5" s="1389"/>
      <c r="F5" s="1389"/>
      <c r="G5" s="37"/>
      <c r="H5" s="37"/>
      <c r="I5" s="37"/>
      <c r="J5" s="37"/>
    </row>
    <row r="6" spans="1:14" x14ac:dyDescent="0.2">
      <c r="A6" s="37"/>
      <c r="B6" s="41"/>
      <c r="C6" s="41"/>
      <c r="D6" s="41"/>
      <c r="E6" s="41"/>
      <c r="F6" s="37"/>
      <c r="G6" s="37"/>
      <c r="H6" s="37"/>
      <c r="I6" s="37"/>
      <c r="J6" s="37"/>
    </row>
    <row r="7" spans="1:14" x14ac:dyDescent="0.2">
      <c r="A7" s="37"/>
      <c r="B7" s="1390" t="s">
        <v>927</v>
      </c>
      <c r="C7" s="1390"/>
      <c r="D7" s="1390"/>
      <c r="E7" s="1390"/>
      <c r="F7" s="1390"/>
      <c r="G7" s="37"/>
      <c r="H7" s="37"/>
      <c r="I7" s="37"/>
      <c r="J7" s="37"/>
    </row>
    <row r="8" spans="1:14" ht="13.5" thickBot="1" x14ac:dyDescent="0.25">
      <c r="A8" s="37"/>
      <c r="B8" s="42"/>
      <c r="C8" s="43"/>
      <c r="D8" s="43"/>
      <c r="E8" s="43"/>
      <c r="F8" s="37"/>
      <c r="G8" s="37"/>
      <c r="H8" s="37"/>
      <c r="I8" s="37"/>
      <c r="J8" s="37"/>
    </row>
    <row r="9" spans="1:14" ht="12" customHeight="1" thickBot="1" x14ac:dyDescent="0.25">
      <c r="A9" s="37"/>
      <c r="B9" s="1368" t="s">
        <v>370</v>
      </c>
      <c r="C9" s="1369"/>
      <c r="D9" s="1369"/>
      <c r="E9" s="1369"/>
      <c r="F9" s="44" t="s">
        <v>78</v>
      </c>
      <c r="G9" s="37"/>
      <c r="H9" s="37"/>
      <c r="I9" s="37"/>
      <c r="J9" s="37"/>
    </row>
    <row r="10" spans="1:14" ht="12.95" customHeight="1" thickBot="1" x14ac:dyDescent="0.25">
      <c r="A10" s="45"/>
      <c r="B10" s="1364" t="s">
        <v>193</v>
      </c>
      <c r="C10" s="1365"/>
      <c r="D10" s="1365"/>
      <c r="E10" s="1365"/>
      <c r="F10" s="53">
        <f>+F11+F19+F26</f>
        <v>3446137.79</v>
      </c>
      <c r="G10" s="37"/>
      <c r="H10" s="37"/>
      <c r="I10" s="37"/>
      <c r="J10" s="46"/>
    </row>
    <row r="11" spans="1:14" ht="12.95" customHeight="1" x14ac:dyDescent="0.2">
      <c r="A11" s="37"/>
      <c r="B11" s="1361" t="s">
        <v>372</v>
      </c>
      <c r="C11" s="1375" t="s">
        <v>373</v>
      </c>
      <c r="D11" s="1376"/>
      <c r="E11" s="1376"/>
      <c r="F11" s="54">
        <f>SUM(F12:F18)</f>
        <v>3360900</v>
      </c>
      <c r="G11" s="37"/>
      <c r="H11" s="37"/>
      <c r="I11" s="37"/>
      <c r="J11" s="38"/>
      <c r="K11" s="659"/>
    </row>
    <row r="12" spans="1:14" ht="12.95" customHeight="1" x14ac:dyDescent="0.2">
      <c r="A12" s="37"/>
      <c r="B12" s="1362"/>
      <c r="C12" s="26" t="s">
        <v>374</v>
      </c>
      <c r="D12" s="1391" t="s">
        <v>375</v>
      </c>
      <c r="E12" s="1392"/>
      <c r="F12" s="989">
        <v>812000</v>
      </c>
      <c r="G12" s="37"/>
      <c r="H12" s="37"/>
      <c r="I12" s="37"/>
      <c r="J12" s="38"/>
      <c r="K12" s="840"/>
      <c r="L12" s="659"/>
      <c r="M12" s="659"/>
      <c r="N12" s="659"/>
    </row>
    <row r="13" spans="1:14" ht="12.95" customHeight="1" x14ac:dyDescent="0.2">
      <c r="A13" s="37"/>
      <c r="B13" s="1362"/>
      <c r="C13" s="27"/>
      <c r="D13" s="1379" t="s">
        <v>376</v>
      </c>
      <c r="E13" s="1380"/>
      <c r="F13" s="989">
        <v>10000</v>
      </c>
      <c r="G13" s="37"/>
      <c r="H13" s="37"/>
      <c r="I13" s="37"/>
      <c r="J13" s="38"/>
      <c r="K13" s="840"/>
      <c r="L13" s="663"/>
      <c r="M13" s="659"/>
      <c r="N13" s="659"/>
    </row>
    <row r="14" spans="1:14" ht="12.95" customHeight="1" x14ac:dyDescent="0.2">
      <c r="A14" s="37"/>
      <c r="B14" s="1362"/>
      <c r="C14" s="27"/>
      <c r="D14" s="1379" t="s">
        <v>377</v>
      </c>
      <c r="E14" s="1380"/>
      <c r="F14" s="989">
        <v>60000</v>
      </c>
      <c r="G14" s="37"/>
      <c r="H14" s="37"/>
      <c r="I14" s="37"/>
      <c r="J14" s="38"/>
      <c r="K14" s="840"/>
      <c r="L14" s="663"/>
      <c r="M14" s="659"/>
      <c r="N14" s="659"/>
    </row>
    <row r="15" spans="1:14" ht="12.95" customHeight="1" x14ac:dyDescent="0.2">
      <c r="A15" s="37"/>
      <c r="B15" s="1362"/>
      <c r="C15" s="27"/>
      <c r="D15" s="1379" t="s">
        <v>378</v>
      </c>
      <c r="E15" s="1380"/>
      <c r="F15" s="989">
        <v>710000</v>
      </c>
      <c r="G15" s="37"/>
      <c r="H15" s="37"/>
      <c r="I15" s="37"/>
      <c r="J15" s="38"/>
      <c r="K15" s="840"/>
      <c r="L15" s="663"/>
      <c r="M15" s="659"/>
      <c r="N15" s="659"/>
    </row>
    <row r="16" spans="1:14" ht="12.95" customHeight="1" x14ac:dyDescent="0.2">
      <c r="A16" s="37"/>
      <c r="B16" s="1362"/>
      <c r="C16" s="27"/>
      <c r="D16" s="1379" t="s">
        <v>379</v>
      </c>
      <c r="E16" s="1380"/>
      <c r="F16" s="989">
        <v>1768000</v>
      </c>
      <c r="G16" s="37"/>
      <c r="H16" s="37"/>
      <c r="I16" s="37"/>
      <c r="J16" s="38"/>
      <c r="K16" s="840"/>
      <c r="L16" s="663"/>
      <c r="M16" s="659"/>
      <c r="N16" s="659"/>
    </row>
    <row r="17" spans="1:14" ht="12.95" customHeight="1" x14ac:dyDescent="0.2">
      <c r="A17" s="37"/>
      <c r="B17" s="1362"/>
      <c r="C17" s="27"/>
      <c r="D17" s="1379" t="s">
        <v>380</v>
      </c>
      <c r="E17" s="1380"/>
      <c r="F17" s="55">
        <v>600</v>
      </c>
      <c r="G17" s="37"/>
      <c r="H17" s="37"/>
      <c r="I17" s="37"/>
      <c r="J17" s="38"/>
      <c r="K17" s="662"/>
      <c r="L17" s="663"/>
      <c r="M17" s="659"/>
      <c r="N17" s="659"/>
    </row>
    <row r="18" spans="1:14" ht="12.95" customHeight="1" x14ac:dyDescent="0.2">
      <c r="A18" s="37"/>
      <c r="B18" s="1363"/>
      <c r="C18" s="27"/>
      <c r="D18" s="1359" t="s">
        <v>928</v>
      </c>
      <c r="E18" s="1360"/>
      <c r="F18" s="55">
        <v>300</v>
      </c>
      <c r="G18" s="37"/>
      <c r="H18" s="37"/>
      <c r="I18" s="37"/>
      <c r="J18" s="38"/>
      <c r="K18" s="662"/>
      <c r="L18" s="663"/>
      <c r="M18" s="659"/>
      <c r="N18" s="659"/>
    </row>
    <row r="19" spans="1:14" ht="12.95" customHeight="1" x14ac:dyDescent="0.2">
      <c r="A19" s="37"/>
      <c r="B19" s="1383" t="s">
        <v>372</v>
      </c>
      <c r="C19" s="1371" t="s">
        <v>381</v>
      </c>
      <c r="D19" s="1371"/>
      <c r="E19" s="1372"/>
      <c r="F19" s="56">
        <f>SUM(F20:F25)</f>
        <v>85237.790000000008</v>
      </c>
      <c r="G19" s="37"/>
      <c r="H19" s="37"/>
      <c r="I19" s="37"/>
      <c r="J19" s="37"/>
      <c r="K19" s="660"/>
      <c r="L19" s="659"/>
      <c r="M19" s="659"/>
      <c r="N19" s="659"/>
    </row>
    <row r="20" spans="1:14" ht="12.95" customHeight="1" x14ac:dyDescent="0.2">
      <c r="A20" s="37"/>
      <c r="B20" s="1362"/>
      <c r="C20" s="57" t="s">
        <v>374</v>
      </c>
      <c r="D20" s="1384" t="s">
        <v>383</v>
      </c>
      <c r="E20" s="1385"/>
      <c r="F20" s="58">
        <v>36139.79</v>
      </c>
      <c r="G20" s="37"/>
      <c r="H20" s="37"/>
      <c r="I20" s="37"/>
      <c r="J20" s="37"/>
      <c r="K20" s="660"/>
      <c r="L20" s="659"/>
      <c r="M20" s="659"/>
      <c r="N20" s="659"/>
    </row>
    <row r="21" spans="1:14" ht="12.95" customHeight="1" x14ac:dyDescent="0.2">
      <c r="A21" s="37"/>
      <c r="B21" s="1362"/>
      <c r="C21" s="21"/>
      <c r="D21" s="1384" t="s">
        <v>385</v>
      </c>
      <c r="E21" s="1385"/>
      <c r="F21" s="58">
        <v>5000</v>
      </c>
      <c r="G21" s="37"/>
      <c r="H21" s="658"/>
      <c r="I21" s="37"/>
      <c r="J21" s="37"/>
      <c r="K21" s="664"/>
      <c r="L21" s="665"/>
      <c r="M21" s="659"/>
      <c r="N21" s="659"/>
    </row>
    <row r="22" spans="1:14" ht="12.95" customHeight="1" x14ac:dyDescent="0.2">
      <c r="A22" s="37"/>
      <c r="B22" s="1362"/>
      <c r="C22" s="21"/>
      <c r="D22" s="1385" t="s">
        <v>194</v>
      </c>
      <c r="E22" s="1386"/>
      <c r="F22" s="58">
        <v>18000</v>
      </c>
      <c r="G22" s="37"/>
      <c r="H22" s="37"/>
      <c r="I22" s="37"/>
      <c r="J22" s="37"/>
      <c r="K22" s="662"/>
      <c r="L22" s="665"/>
      <c r="M22" s="659"/>
      <c r="N22" s="659"/>
    </row>
    <row r="23" spans="1:14" ht="12.95" customHeight="1" x14ac:dyDescent="0.2">
      <c r="A23" s="37"/>
      <c r="B23" s="1362"/>
      <c r="C23" s="21"/>
      <c r="D23" s="1385" t="s">
        <v>212</v>
      </c>
      <c r="E23" s="1386"/>
      <c r="F23" s="58">
        <v>0</v>
      </c>
      <c r="G23" s="37"/>
      <c r="H23" s="37"/>
      <c r="I23" s="37"/>
      <c r="J23" s="37"/>
      <c r="K23" s="662"/>
      <c r="L23" s="666"/>
      <c r="M23" s="659"/>
      <c r="N23" s="659"/>
    </row>
    <row r="24" spans="1:14" ht="12.95" customHeight="1" x14ac:dyDescent="0.2">
      <c r="A24" s="37"/>
      <c r="B24" s="1362"/>
      <c r="C24" s="21"/>
      <c r="D24" s="28" t="s">
        <v>686</v>
      </c>
      <c r="E24" s="379"/>
      <c r="F24" s="58">
        <v>11000</v>
      </c>
      <c r="G24" s="37"/>
      <c r="H24" s="37"/>
      <c r="I24" s="37"/>
      <c r="J24" s="37"/>
      <c r="K24" s="667"/>
      <c r="L24" s="663"/>
      <c r="M24" s="659"/>
      <c r="N24" s="659"/>
    </row>
    <row r="25" spans="1:14" ht="12.95" customHeight="1" x14ac:dyDescent="0.2">
      <c r="A25" s="37"/>
      <c r="B25" s="1363"/>
      <c r="C25" s="21"/>
      <c r="D25" s="1384" t="s">
        <v>195</v>
      </c>
      <c r="E25" s="1385"/>
      <c r="F25" s="58">
        <v>15098</v>
      </c>
      <c r="G25" s="37"/>
      <c r="H25" s="37"/>
      <c r="I25" s="37"/>
      <c r="J25" s="37"/>
      <c r="K25" s="667"/>
      <c r="L25" s="663"/>
      <c r="M25" s="659"/>
      <c r="N25" s="659"/>
    </row>
    <row r="26" spans="1:14" ht="12.95" customHeight="1" x14ac:dyDescent="0.2">
      <c r="A26" s="37"/>
      <c r="B26" s="1362" t="s">
        <v>372</v>
      </c>
      <c r="C26" s="1371" t="s">
        <v>214</v>
      </c>
      <c r="D26" s="1371"/>
      <c r="E26" s="1372"/>
      <c r="F26" s="56">
        <f>+F27</f>
        <v>0</v>
      </c>
      <c r="G26" s="37"/>
      <c r="H26" s="37"/>
      <c r="I26" s="658"/>
      <c r="J26" s="37"/>
      <c r="K26" s="667"/>
      <c r="L26" s="663"/>
      <c r="M26" s="659"/>
      <c r="N26" s="659"/>
    </row>
    <row r="27" spans="1:14" ht="12.95" customHeight="1" thickBot="1" x14ac:dyDescent="0.25">
      <c r="A27" s="37"/>
      <c r="B27" s="1370"/>
      <c r="C27" s="29" t="s">
        <v>215</v>
      </c>
      <c r="D27" s="1373" t="s">
        <v>196</v>
      </c>
      <c r="E27" s="1374"/>
      <c r="F27" s="59">
        <v>0</v>
      </c>
      <c r="G27" s="37"/>
      <c r="H27" s="37"/>
      <c r="I27" s="37"/>
      <c r="J27" s="37"/>
      <c r="K27" s="667"/>
      <c r="L27" s="663"/>
      <c r="M27" s="659"/>
      <c r="N27" s="659"/>
    </row>
    <row r="28" spans="1:14" ht="12.95" customHeight="1" x14ac:dyDescent="0.2">
      <c r="A28" s="37"/>
      <c r="B28" s="47"/>
      <c r="C28" s="48"/>
      <c r="D28" s="48"/>
      <c r="E28" s="48"/>
      <c r="F28" s="49"/>
      <c r="G28" s="38"/>
      <c r="H28" s="37"/>
      <c r="I28" s="658"/>
      <c r="J28" s="37"/>
      <c r="K28" s="667"/>
      <c r="L28" s="663"/>
      <c r="M28" s="659"/>
      <c r="N28" s="659"/>
    </row>
    <row r="29" spans="1:14" ht="12" customHeight="1" thickBot="1" x14ac:dyDescent="0.25">
      <c r="A29" s="37"/>
      <c r="B29" s="47"/>
      <c r="C29" s="48"/>
      <c r="D29" s="48"/>
      <c r="E29" s="48"/>
      <c r="F29" s="50"/>
      <c r="G29" s="38"/>
      <c r="H29" s="37"/>
      <c r="I29" s="37"/>
      <c r="J29" s="37"/>
      <c r="K29" s="667"/>
      <c r="L29" s="663"/>
      <c r="M29" s="659"/>
      <c r="N29" s="659"/>
    </row>
    <row r="30" spans="1:14" ht="12" customHeight="1" thickBot="1" x14ac:dyDescent="0.25">
      <c r="A30" s="37"/>
      <c r="B30" s="1368" t="s">
        <v>370</v>
      </c>
      <c r="C30" s="1369"/>
      <c r="D30" s="1369"/>
      <c r="E30" s="1369"/>
      <c r="F30" s="44" t="s">
        <v>78</v>
      </c>
      <c r="G30" s="37"/>
      <c r="H30" s="37"/>
      <c r="I30" s="37"/>
      <c r="J30" s="37"/>
      <c r="K30" s="660"/>
      <c r="L30" s="659"/>
      <c r="M30" s="659"/>
      <c r="N30" s="659"/>
    </row>
    <row r="31" spans="1:14" ht="12.95" customHeight="1" thickBot="1" x14ac:dyDescent="0.25">
      <c r="A31" s="37"/>
      <c r="B31" s="1364" t="s">
        <v>197</v>
      </c>
      <c r="C31" s="1365"/>
      <c r="D31" s="1365"/>
      <c r="E31" s="1365"/>
      <c r="F31" s="53">
        <f>+F32+F34+F36</f>
        <v>108970.56</v>
      </c>
      <c r="G31" s="37"/>
      <c r="H31" s="37"/>
      <c r="I31" s="37"/>
      <c r="J31" s="37"/>
      <c r="K31" s="660"/>
      <c r="L31" s="659"/>
      <c r="M31" s="659"/>
      <c r="N31" s="659"/>
    </row>
    <row r="32" spans="1:14" ht="12.95" customHeight="1" x14ac:dyDescent="0.2">
      <c r="A32" s="37"/>
      <c r="B32" s="1361" t="s">
        <v>372</v>
      </c>
      <c r="C32" s="1375" t="s">
        <v>198</v>
      </c>
      <c r="D32" s="1376"/>
      <c r="E32" s="1376"/>
      <c r="F32" s="54">
        <f>F33</f>
        <v>81970.559999999998</v>
      </c>
      <c r="G32" s="37"/>
      <c r="H32" s="37"/>
      <c r="I32" s="37"/>
      <c r="J32" s="37"/>
      <c r="K32" s="660"/>
      <c r="L32" s="659"/>
      <c r="M32" s="659"/>
      <c r="N32" s="659"/>
    </row>
    <row r="33" spans="1:14" ht="12.95" customHeight="1" x14ac:dyDescent="0.2">
      <c r="A33" s="37"/>
      <c r="B33" s="1362"/>
      <c r="C33" s="26" t="s">
        <v>374</v>
      </c>
      <c r="D33" s="1377" t="s">
        <v>217</v>
      </c>
      <c r="E33" s="1378"/>
      <c r="F33" s="990">
        <v>81970.559999999998</v>
      </c>
      <c r="G33" s="37"/>
      <c r="H33" s="37"/>
      <c r="I33" s="37"/>
      <c r="J33" s="37"/>
      <c r="K33" s="662"/>
      <c r="L33" s="666"/>
      <c r="M33" s="659"/>
      <c r="N33" s="659"/>
    </row>
    <row r="34" spans="1:14" ht="12.95" customHeight="1" x14ac:dyDescent="0.2">
      <c r="A34" s="37"/>
      <c r="B34" s="1383" t="s">
        <v>372</v>
      </c>
      <c r="C34" s="1371" t="s">
        <v>199</v>
      </c>
      <c r="D34" s="1371"/>
      <c r="E34" s="1372"/>
      <c r="F34" s="56">
        <f>SUM(F35:F35)</f>
        <v>27000</v>
      </c>
      <c r="G34" s="37"/>
      <c r="H34" s="37"/>
      <c r="I34" s="37"/>
      <c r="J34" s="37"/>
      <c r="K34" s="662"/>
      <c r="L34" s="666"/>
      <c r="M34" s="659"/>
      <c r="N34" s="659"/>
    </row>
    <row r="35" spans="1:14" ht="12.95" customHeight="1" x14ac:dyDescent="0.2">
      <c r="A35" s="37"/>
      <c r="B35" s="1363"/>
      <c r="C35" s="30" t="s">
        <v>374</v>
      </c>
      <c r="D35" s="1379" t="s">
        <v>218</v>
      </c>
      <c r="E35" s="1380"/>
      <c r="F35" s="55">
        <v>27000</v>
      </c>
      <c r="G35" s="37"/>
      <c r="H35" s="37"/>
      <c r="I35" s="37"/>
      <c r="J35" s="37"/>
      <c r="K35" s="660"/>
      <c r="L35" s="661"/>
      <c r="M35" s="659"/>
      <c r="N35" s="659"/>
    </row>
    <row r="36" spans="1:14" ht="12.95" customHeight="1" x14ac:dyDescent="0.2">
      <c r="A36" s="37"/>
      <c r="B36" s="1383" t="s">
        <v>372</v>
      </c>
      <c r="C36" s="1371" t="s">
        <v>232</v>
      </c>
      <c r="D36" s="1371"/>
      <c r="E36" s="1372"/>
      <c r="F36" s="56">
        <f>SUM(F37:F37)</f>
        <v>0</v>
      </c>
      <c r="G36" s="37"/>
      <c r="H36" s="37"/>
      <c r="I36" s="37"/>
      <c r="J36" s="37"/>
      <c r="K36" s="660"/>
      <c r="L36" s="659"/>
      <c r="M36" s="659"/>
      <c r="N36" s="659"/>
    </row>
    <row r="37" spans="1:14" ht="12.95" customHeight="1" thickBot="1" x14ac:dyDescent="0.25">
      <c r="A37" s="37"/>
      <c r="B37" s="1370"/>
      <c r="C37" s="29" t="s">
        <v>374</v>
      </c>
      <c r="D37" s="1373" t="s">
        <v>47</v>
      </c>
      <c r="E37" s="1374"/>
      <c r="F37" s="60">
        <v>0</v>
      </c>
      <c r="G37" s="37"/>
      <c r="H37" s="37"/>
      <c r="I37" s="37"/>
      <c r="J37" s="37"/>
      <c r="K37" s="660"/>
      <c r="L37" s="659"/>
      <c r="M37" s="659"/>
      <c r="N37" s="659"/>
    </row>
    <row r="38" spans="1:14" ht="12.95" customHeight="1" thickBot="1" x14ac:dyDescent="0.25">
      <c r="A38" s="37"/>
      <c r="B38" s="1364" t="s">
        <v>270</v>
      </c>
      <c r="C38" s="1365"/>
      <c r="D38" s="1365"/>
      <c r="E38" s="1365"/>
      <c r="F38" s="61">
        <f>F39</f>
        <v>0</v>
      </c>
      <c r="G38" s="37"/>
      <c r="H38" s="37"/>
      <c r="I38" s="37"/>
      <c r="J38" s="37"/>
      <c r="K38" s="660"/>
      <c r="L38" s="659"/>
      <c r="M38" s="659"/>
      <c r="N38" s="659"/>
    </row>
    <row r="39" spans="1:14" ht="12.95" customHeight="1" thickBot="1" x14ac:dyDescent="0.25">
      <c r="A39" s="37"/>
      <c r="B39" s="62"/>
      <c r="C39" s="63" t="s">
        <v>374</v>
      </c>
      <c r="D39" s="1366" t="s">
        <v>48</v>
      </c>
      <c r="E39" s="1367"/>
      <c r="F39" s="59">
        <v>0</v>
      </c>
      <c r="G39" s="37"/>
      <c r="H39" s="37"/>
      <c r="I39" s="37"/>
      <c r="J39" s="37"/>
      <c r="K39" s="660"/>
      <c r="L39" s="659"/>
      <c r="M39" s="659"/>
      <c r="N39" s="659"/>
    </row>
    <row r="40" spans="1:14" ht="12.95" customHeight="1" x14ac:dyDescent="0.2">
      <c r="A40" s="37"/>
      <c r="B40" s="47"/>
      <c r="C40" s="48"/>
      <c r="D40" s="48"/>
      <c r="E40" s="48"/>
      <c r="F40" s="49"/>
      <c r="G40" s="37"/>
      <c r="H40" s="37"/>
      <c r="I40" s="37"/>
      <c r="J40" s="37"/>
      <c r="K40" s="660"/>
      <c r="L40" s="659"/>
      <c r="M40" s="659"/>
      <c r="N40" s="659"/>
    </row>
    <row r="41" spans="1:14" ht="12" customHeight="1" thickBot="1" x14ac:dyDescent="0.25">
      <c r="A41" s="38"/>
      <c r="B41" s="47"/>
      <c r="C41" s="48"/>
      <c r="D41" s="48"/>
      <c r="E41" s="48"/>
      <c r="F41" s="50"/>
      <c r="G41" s="38"/>
      <c r="H41" s="37"/>
      <c r="I41" s="37"/>
      <c r="J41" s="37"/>
    </row>
    <row r="42" spans="1:14" ht="12" customHeight="1" thickBot="1" x14ac:dyDescent="0.25">
      <c r="A42" s="38"/>
      <c r="B42" s="1368" t="s">
        <v>370</v>
      </c>
      <c r="C42" s="1369"/>
      <c r="D42" s="1369"/>
      <c r="E42" s="1369"/>
      <c r="F42" s="44" t="s">
        <v>78</v>
      </c>
      <c r="G42" s="38"/>
      <c r="H42" s="37"/>
      <c r="I42" s="37"/>
      <c r="J42" s="37"/>
    </row>
    <row r="43" spans="1:14" s="476" customFormat="1" ht="17.25" customHeight="1" thickBot="1" x14ac:dyDescent="0.25">
      <c r="A43" s="473"/>
      <c r="B43" s="1381" t="s">
        <v>929</v>
      </c>
      <c r="C43" s="1382"/>
      <c r="D43" s="1382"/>
      <c r="E43" s="1382"/>
      <c r="F43" s="474">
        <f>F10+F31+F38</f>
        <v>3555108.35</v>
      </c>
      <c r="G43" s="473"/>
      <c r="H43" s="475"/>
      <c r="I43" s="841"/>
      <c r="J43" s="841"/>
      <c r="K43" s="486"/>
    </row>
    <row r="44" spans="1:14" ht="12" customHeight="1" x14ac:dyDescent="0.2">
      <c r="A44" s="38"/>
      <c r="B44" s="47"/>
      <c r="C44" s="48"/>
      <c r="D44" s="48"/>
      <c r="E44" s="48"/>
      <c r="F44" s="37"/>
      <c r="G44" s="38"/>
      <c r="H44" s="37"/>
      <c r="I44" s="37"/>
      <c r="J44" s="37"/>
    </row>
    <row r="45" spans="1:14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4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4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4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</row>
    <row r="52" spans="1:10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</row>
    <row r="53" spans="1:10" x14ac:dyDescent="0.2">
      <c r="A53" s="37"/>
      <c r="B53" s="37"/>
      <c r="C53" s="37"/>
      <c r="D53" s="37"/>
      <c r="E53" s="37"/>
      <c r="G53" s="37"/>
      <c r="H53" s="37"/>
      <c r="I53" s="37"/>
      <c r="J53" s="37"/>
    </row>
  </sheetData>
  <mergeCells count="40">
    <mergeCell ref="D17:E17"/>
    <mergeCell ref="F1:G1"/>
    <mergeCell ref="B3:F3"/>
    <mergeCell ref="B5:F5"/>
    <mergeCell ref="B7:F7"/>
    <mergeCell ref="B9:E9"/>
    <mergeCell ref="B10:E10"/>
    <mergeCell ref="C11:E11"/>
    <mergeCell ref="D12:E12"/>
    <mergeCell ref="D13:E13"/>
    <mergeCell ref="B19:B25"/>
    <mergeCell ref="C19:E19"/>
    <mergeCell ref="D20:E20"/>
    <mergeCell ref="D21:E21"/>
    <mergeCell ref="D22:E22"/>
    <mergeCell ref="D23:E23"/>
    <mergeCell ref="D25:E25"/>
    <mergeCell ref="B43:E43"/>
    <mergeCell ref="B34:B35"/>
    <mergeCell ref="C34:E34"/>
    <mergeCell ref="D35:E35"/>
    <mergeCell ref="B36:B37"/>
    <mergeCell ref="C36:E36"/>
    <mergeCell ref="D37:E37"/>
    <mergeCell ref="D18:E18"/>
    <mergeCell ref="B11:B18"/>
    <mergeCell ref="B38:E38"/>
    <mergeCell ref="D39:E39"/>
    <mergeCell ref="B42:E42"/>
    <mergeCell ref="B26:B27"/>
    <mergeCell ref="C26:E26"/>
    <mergeCell ref="D27:E27"/>
    <mergeCell ref="B30:E30"/>
    <mergeCell ref="B31:E31"/>
    <mergeCell ref="B32:B33"/>
    <mergeCell ref="C32:E32"/>
    <mergeCell ref="D33:E33"/>
    <mergeCell ref="D14:E14"/>
    <mergeCell ref="D15:E15"/>
    <mergeCell ref="D16:E16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0.59999389629810485"/>
  </sheetPr>
  <dimension ref="A1:M21"/>
  <sheetViews>
    <sheetView topLeftCell="A7" zoomScaleNormal="100" workbookViewId="0">
      <selection activeCell="E25" sqref="E25"/>
    </sheetView>
  </sheetViews>
  <sheetFormatPr defaultRowHeight="12.75" x14ac:dyDescent="0.2"/>
  <cols>
    <col min="1" max="1" width="5.42578125" customWidth="1"/>
    <col min="2" max="2" width="6.140625" customWidth="1"/>
    <col min="3" max="3" width="8.28515625" customWidth="1"/>
    <col min="4" max="4" width="29.140625" customWidth="1"/>
    <col min="5" max="6" width="15.7109375" customWidth="1"/>
    <col min="8" max="8" width="15.28515625" customWidth="1"/>
    <col min="9" max="9" width="15.7109375" customWidth="1"/>
    <col min="10" max="10" width="15.28515625" customWidth="1"/>
    <col min="11" max="11" width="12.5703125" customWidth="1"/>
    <col min="12" max="12" width="13" customWidth="1"/>
    <col min="13" max="13" width="15" customWidth="1"/>
  </cols>
  <sheetData>
    <row r="1" spans="1:13" ht="15" x14ac:dyDescent="0.25">
      <c r="A1" s="1312"/>
      <c r="B1" s="1312"/>
      <c r="C1" s="1312"/>
      <c r="D1" s="1312"/>
      <c r="E1" s="1312"/>
      <c r="F1" s="1312"/>
      <c r="G1" s="1312"/>
      <c r="H1" s="1312"/>
      <c r="I1" s="1312"/>
      <c r="J1" s="1312"/>
      <c r="K1" s="1312"/>
      <c r="L1" s="1312"/>
      <c r="M1" s="1314">
        <v>19</v>
      </c>
    </row>
    <row r="2" spans="1:13" ht="15.75" x14ac:dyDescent="0.25">
      <c r="A2" s="1663" t="s">
        <v>786</v>
      </c>
      <c r="B2" s="1663"/>
      <c r="C2" s="1663"/>
      <c r="D2" s="1663"/>
      <c r="E2" s="1663"/>
      <c r="F2" s="1663"/>
      <c r="G2" s="1663"/>
      <c r="H2" s="1663"/>
      <c r="I2" s="1663"/>
      <c r="J2" s="1663"/>
      <c r="K2" s="1663"/>
      <c r="L2" s="1663"/>
      <c r="M2" s="1663"/>
    </row>
    <row r="3" spans="1:13" ht="15.75" x14ac:dyDescent="0.25">
      <c r="A3" s="1663" t="s">
        <v>917</v>
      </c>
      <c r="B3" s="1663"/>
      <c r="C3" s="1663"/>
      <c r="D3" s="1663"/>
      <c r="E3" s="1663"/>
      <c r="F3" s="1663"/>
      <c r="G3" s="1663"/>
      <c r="H3" s="1663"/>
      <c r="I3" s="1663"/>
      <c r="J3" s="1663"/>
      <c r="K3" s="1663"/>
      <c r="L3" s="1663"/>
      <c r="M3" s="1663"/>
    </row>
    <row r="4" spans="1:13" ht="15.75" x14ac:dyDescent="0.25">
      <c r="A4" s="384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</row>
    <row r="5" spans="1:13" x14ac:dyDescent="0.2">
      <c r="A5" s="1312"/>
      <c r="B5" s="1312"/>
      <c r="C5" s="1312"/>
      <c r="D5" s="1312"/>
      <c r="E5" s="1312"/>
      <c r="F5" s="1312"/>
      <c r="G5" s="1312"/>
      <c r="H5" s="1312"/>
      <c r="I5" s="1312"/>
      <c r="J5" s="1312"/>
      <c r="K5" s="1312"/>
      <c r="L5" s="1312"/>
      <c r="M5" s="1312"/>
    </row>
    <row r="6" spans="1:13" ht="36.75" thickBot="1" x14ac:dyDescent="0.25">
      <c r="A6" s="1313" t="s">
        <v>687</v>
      </c>
      <c r="B6" s="1313" t="s">
        <v>122</v>
      </c>
      <c r="C6" s="1313" t="s">
        <v>141</v>
      </c>
      <c r="D6" s="1313" t="s">
        <v>123</v>
      </c>
      <c r="E6" s="1313" t="s">
        <v>124</v>
      </c>
      <c r="F6" s="1313" t="s">
        <v>844</v>
      </c>
      <c r="G6" s="1315" t="s">
        <v>125</v>
      </c>
      <c r="H6" s="1313" t="s">
        <v>126</v>
      </c>
      <c r="I6" s="1313" t="s">
        <v>845</v>
      </c>
      <c r="J6" s="1313" t="s">
        <v>457</v>
      </c>
      <c r="K6" s="1313" t="s">
        <v>127</v>
      </c>
      <c r="L6" s="1313" t="s">
        <v>128</v>
      </c>
      <c r="M6" s="1313" t="s">
        <v>846</v>
      </c>
    </row>
    <row r="7" spans="1:13" ht="13.5" customHeight="1" x14ac:dyDescent="0.2">
      <c r="A7" s="1316">
        <v>1</v>
      </c>
      <c r="B7" s="1317" t="s">
        <v>142</v>
      </c>
      <c r="C7" s="1318" t="s">
        <v>129</v>
      </c>
      <c r="D7" s="1319" t="s">
        <v>130</v>
      </c>
      <c r="E7" s="1320">
        <f>SUM(H7:M7)</f>
        <v>30669766.02</v>
      </c>
      <c r="F7" s="1320">
        <f t="shared" ref="F7:F17" si="0">E7-G7</f>
        <v>30669766.02</v>
      </c>
      <c r="G7" s="1321">
        <v>0</v>
      </c>
      <c r="H7" s="1320">
        <v>126190</v>
      </c>
      <c r="I7" s="1320">
        <v>642562.5</v>
      </c>
      <c r="J7" s="1320">
        <v>3033547.2</v>
      </c>
      <c r="K7" s="1320">
        <v>0</v>
      </c>
      <c r="L7" s="1320">
        <v>20705069</v>
      </c>
      <c r="M7" s="1320">
        <v>6162397.3200000003</v>
      </c>
    </row>
    <row r="8" spans="1:13" ht="24" x14ac:dyDescent="0.2">
      <c r="A8" s="1322">
        <f t="shared" ref="A8:A15" si="1">A7+1</f>
        <v>2</v>
      </c>
      <c r="B8" s="1323" t="s">
        <v>145</v>
      </c>
      <c r="C8" s="1318" t="s">
        <v>129</v>
      </c>
      <c r="D8" s="1324" t="s">
        <v>132</v>
      </c>
      <c r="E8" s="1320">
        <f>SUM(H8:M8)</f>
        <v>22510101.010000002</v>
      </c>
      <c r="F8" s="1325">
        <f t="shared" si="0"/>
        <v>22510101.010000002</v>
      </c>
      <c r="G8" s="1326">
        <v>0</v>
      </c>
      <c r="H8" s="1325">
        <v>4062834.49</v>
      </c>
      <c r="I8" s="1325">
        <v>137201</v>
      </c>
      <c r="J8" s="1325">
        <v>2535916.7400000002</v>
      </c>
      <c r="K8" s="1325">
        <v>153188.84</v>
      </c>
      <c r="L8" s="1325">
        <v>899741.45</v>
      </c>
      <c r="M8" s="1325">
        <v>14721218.49</v>
      </c>
    </row>
    <row r="9" spans="1:13" ht="24" x14ac:dyDescent="0.2">
      <c r="A9" s="1322">
        <f t="shared" si="1"/>
        <v>3</v>
      </c>
      <c r="B9" s="1323" t="s">
        <v>165</v>
      </c>
      <c r="C9" s="1318" t="s">
        <v>129</v>
      </c>
      <c r="D9" s="1324" t="s">
        <v>133</v>
      </c>
      <c r="E9" s="1325">
        <f t="shared" ref="E9:E17" si="2">SUM(H9:M9)</f>
        <v>1352140.28</v>
      </c>
      <c r="F9" s="1325">
        <f t="shared" si="0"/>
        <v>1352140.28</v>
      </c>
      <c r="G9" s="1326">
        <v>0</v>
      </c>
      <c r="H9" s="1325">
        <v>69600</v>
      </c>
      <c r="I9" s="1325">
        <v>0</v>
      </c>
      <c r="J9" s="1325">
        <v>884661.28</v>
      </c>
      <c r="K9" s="1325">
        <v>0</v>
      </c>
      <c r="L9" s="1325">
        <v>0</v>
      </c>
      <c r="M9" s="1325">
        <v>397879</v>
      </c>
    </row>
    <row r="10" spans="1:13" ht="13.5" customHeight="1" x14ac:dyDescent="0.2">
      <c r="A10" s="1322">
        <f t="shared" si="1"/>
        <v>4</v>
      </c>
      <c r="B10" s="1323" t="s">
        <v>166</v>
      </c>
      <c r="C10" s="1318" t="s">
        <v>129</v>
      </c>
      <c r="D10" s="1324" t="s">
        <v>135</v>
      </c>
      <c r="E10" s="1325">
        <f t="shared" si="2"/>
        <v>16747002739.110001</v>
      </c>
      <c r="F10" s="1325">
        <f t="shared" si="0"/>
        <v>16747002739.110001</v>
      </c>
      <c r="G10" s="1326">
        <v>0</v>
      </c>
      <c r="H10" s="1325">
        <v>1419838888.0999999</v>
      </c>
      <c r="I10" s="1325">
        <v>10171840408.02</v>
      </c>
      <c r="J10" s="1325">
        <v>1259381603.4400001</v>
      </c>
      <c r="K10" s="1325">
        <v>15413239.619999999</v>
      </c>
      <c r="L10" s="1325">
        <v>217591854.88999999</v>
      </c>
      <c r="M10" s="1325">
        <v>3662936745.04</v>
      </c>
    </row>
    <row r="11" spans="1:13" ht="24" x14ac:dyDescent="0.2">
      <c r="A11" s="1322">
        <f t="shared" si="1"/>
        <v>5</v>
      </c>
      <c r="B11" s="1323" t="s">
        <v>167</v>
      </c>
      <c r="C11" s="1318" t="s">
        <v>129</v>
      </c>
      <c r="D11" s="1324" t="s">
        <v>415</v>
      </c>
      <c r="E11" s="1325">
        <f t="shared" si="2"/>
        <v>1185010615.97</v>
      </c>
      <c r="F11" s="1325">
        <f t="shared" si="0"/>
        <v>1185010615.97</v>
      </c>
      <c r="G11" s="1326">
        <v>0</v>
      </c>
      <c r="H11" s="1325">
        <v>172567780.03999999</v>
      </c>
      <c r="I11" s="1325">
        <v>10519077.74</v>
      </c>
      <c r="J11" s="1325">
        <v>144093323.91</v>
      </c>
      <c r="K11" s="1325">
        <v>764000</v>
      </c>
      <c r="L11" s="1325">
        <v>289707682.99000001</v>
      </c>
      <c r="M11" s="1325">
        <v>567358751.28999996</v>
      </c>
    </row>
    <row r="12" spans="1:13" ht="13.5" customHeight="1" x14ac:dyDescent="0.2">
      <c r="A12" s="1322">
        <f t="shared" si="1"/>
        <v>6</v>
      </c>
      <c r="B12" s="1327" t="s">
        <v>412</v>
      </c>
      <c r="C12" s="1318" t="s">
        <v>129</v>
      </c>
      <c r="D12" s="1324" t="s">
        <v>281</v>
      </c>
      <c r="E12" s="1325">
        <f t="shared" si="2"/>
        <v>0</v>
      </c>
      <c r="F12" s="1325">
        <f t="shared" si="0"/>
        <v>0</v>
      </c>
      <c r="G12" s="1326">
        <v>0</v>
      </c>
      <c r="H12" s="1325">
        <v>0</v>
      </c>
      <c r="I12" s="1325">
        <v>0</v>
      </c>
      <c r="J12" s="1325">
        <v>0</v>
      </c>
      <c r="K12" s="1325">
        <v>0</v>
      </c>
      <c r="L12" s="1325">
        <v>0</v>
      </c>
      <c r="M12" s="1325">
        <v>0</v>
      </c>
    </row>
    <row r="13" spans="1:13" ht="24" x14ac:dyDescent="0.2">
      <c r="A13" s="1322">
        <v>7</v>
      </c>
      <c r="B13" s="1323" t="s">
        <v>169</v>
      </c>
      <c r="C13" s="1318" t="s">
        <v>129</v>
      </c>
      <c r="D13" s="1324" t="s">
        <v>136</v>
      </c>
      <c r="E13" s="1325">
        <f>SUM(H13:M13)</f>
        <v>961894111.96000004</v>
      </c>
      <c r="F13" s="1325">
        <f t="shared" si="0"/>
        <v>961894111.96000004</v>
      </c>
      <c r="G13" s="1326">
        <v>0</v>
      </c>
      <c r="H13" s="1325">
        <v>209791864.56</v>
      </c>
      <c r="I13" s="1325">
        <v>4793773.3499999996</v>
      </c>
      <c r="J13" s="1325">
        <v>86142053.769999996</v>
      </c>
      <c r="K13" s="1325">
        <v>2386359.42</v>
      </c>
      <c r="L13" s="1325">
        <v>35517135.399999999</v>
      </c>
      <c r="M13" s="1325">
        <v>623262925.46000004</v>
      </c>
    </row>
    <row r="14" spans="1:13" ht="24" x14ac:dyDescent="0.2">
      <c r="A14" s="1322">
        <f t="shared" si="1"/>
        <v>8</v>
      </c>
      <c r="B14" s="1323" t="s">
        <v>413</v>
      </c>
      <c r="C14" s="1318" t="s">
        <v>129</v>
      </c>
      <c r="D14" s="1324" t="s">
        <v>137</v>
      </c>
      <c r="E14" s="1325">
        <f t="shared" si="2"/>
        <v>380337</v>
      </c>
      <c r="F14" s="1325">
        <f t="shared" si="0"/>
        <v>380337</v>
      </c>
      <c r="G14" s="1326">
        <v>0</v>
      </c>
      <c r="H14" s="1325">
        <v>0</v>
      </c>
      <c r="I14" s="1325">
        <v>40000</v>
      </c>
      <c r="J14" s="1325">
        <v>0</v>
      </c>
      <c r="K14" s="1325">
        <v>0</v>
      </c>
      <c r="L14" s="1325">
        <v>0</v>
      </c>
      <c r="M14" s="1325">
        <v>340337</v>
      </c>
    </row>
    <row r="15" spans="1:13" ht="13.5" customHeight="1" x14ac:dyDescent="0.2">
      <c r="A15" s="1322">
        <f t="shared" si="1"/>
        <v>9</v>
      </c>
      <c r="B15" s="1323" t="s">
        <v>170</v>
      </c>
      <c r="C15" s="1318" t="s">
        <v>129</v>
      </c>
      <c r="D15" s="1324" t="s">
        <v>138</v>
      </c>
      <c r="E15" s="1325">
        <f t="shared" si="2"/>
        <v>1408914406.27</v>
      </c>
      <c r="F15" s="1325">
        <f t="shared" si="0"/>
        <v>1408914406.27</v>
      </c>
      <c r="G15" s="1326">
        <v>0</v>
      </c>
      <c r="H15" s="1325">
        <v>61447506.549999997</v>
      </c>
      <c r="I15" s="1325">
        <v>1124470009.53</v>
      </c>
      <c r="J15" s="1325">
        <v>21526474.210000001</v>
      </c>
      <c r="K15" s="1325">
        <v>73870</v>
      </c>
      <c r="L15" s="1325">
        <v>12405539.1</v>
      </c>
      <c r="M15" s="1325">
        <v>188991006.88</v>
      </c>
    </row>
    <row r="16" spans="1:13" ht="13.5" customHeight="1" x14ac:dyDescent="0.2">
      <c r="A16" s="1322">
        <v>10</v>
      </c>
      <c r="B16" s="1323" t="s">
        <v>171</v>
      </c>
      <c r="C16" s="1318" t="s">
        <v>129</v>
      </c>
      <c r="D16" s="1324" t="s">
        <v>300</v>
      </c>
      <c r="E16" s="1325">
        <f>SUM(H16:M16)</f>
        <v>18205840.559999999</v>
      </c>
      <c r="F16" s="1325">
        <f t="shared" si="0"/>
        <v>18205840.559999999</v>
      </c>
      <c r="G16" s="1326">
        <v>0</v>
      </c>
      <c r="H16" s="1325">
        <v>172607</v>
      </c>
      <c r="I16" s="1325">
        <v>0</v>
      </c>
      <c r="J16" s="1325">
        <v>17716226.559999999</v>
      </c>
      <c r="K16" s="1325">
        <v>0</v>
      </c>
      <c r="L16" s="1325">
        <v>0</v>
      </c>
      <c r="M16" s="1325">
        <v>317007</v>
      </c>
    </row>
    <row r="17" spans="1:13" ht="24.75" thickBot="1" x14ac:dyDescent="0.25">
      <c r="A17" s="1328">
        <v>11</v>
      </c>
      <c r="B17" s="1329" t="s">
        <v>401</v>
      </c>
      <c r="C17" s="1330" t="s">
        <v>129</v>
      </c>
      <c r="D17" s="1331" t="s">
        <v>414</v>
      </c>
      <c r="E17" s="1332">
        <f t="shared" si="2"/>
        <v>0</v>
      </c>
      <c r="F17" s="1333">
        <f t="shared" si="0"/>
        <v>0</v>
      </c>
      <c r="G17" s="1334">
        <v>0</v>
      </c>
      <c r="H17" s="1333">
        <v>0</v>
      </c>
      <c r="I17" s="1333">
        <v>0</v>
      </c>
      <c r="J17" s="1333">
        <v>0</v>
      </c>
      <c r="K17" s="1333">
        <v>0</v>
      </c>
      <c r="L17" s="1332">
        <v>0</v>
      </c>
      <c r="M17" s="1332">
        <v>0</v>
      </c>
    </row>
    <row r="18" spans="1:13" ht="18.75" customHeight="1" thickTop="1" x14ac:dyDescent="0.2">
      <c r="A18" s="1664" t="s">
        <v>139</v>
      </c>
      <c r="B18" s="1664"/>
      <c r="C18" s="1664"/>
      <c r="D18" s="1664"/>
      <c r="E18" s="1320">
        <f>SUM(E7:E17)</f>
        <v>20375940058.18</v>
      </c>
      <c r="F18" s="1335">
        <f>SUM(F7:F17)</f>
        <v>20375940058.18</v>
      </c>
      <c r="G18" s="1321">
        <v>0</v>
      </c>
      <c r="H18" s="1335">
        <f t="shared" ref="H18:M18" si="3">SUM(H7:H17)</f>
        <v>1868077270.7399998</v>
      </c>
      <c r="I18" s="1335">
        <f t="shared" si="3"/>
        <v>11312443032.140001</v>
      </c>
      <c r="J18" s="1335">
        <f t="shared" si="3"/>
        <v>1535313807.1100001</v>
      </c>
      <c r="K18" s="1335">
        <f t="shared" si="3"/>
        <v>18790657.879999999</v>
      </c>
      <c r="L18" s="1320">
        <f t="shared" si="3"/>
        <v>576827022.83000004</v>
      </c>
      <c r="M18" s="1320">
        <f t="shared" si="3"/>
        <v>5064488267.4800005</v>
      </c>
    </row>
    <row r="19" spans="1:13" x14ac:dyDescent="0.2">
      <c r="A19" s="382"/>
      <c r="B19" s="382"/>
      <c r="C19" s="382"/>
      <c r="D19" s="382"/>
      <c r="E19" s="382"/>
      <c r="F19" s="382"/>
      <c r="G19" s="940"/>
      <c r="H19" s="382"/>
      <c r="I19" s="382"/>
      <c r="J19" s="382"/>
      <c r="K19" s="382"/>
      <c r="L19" s="382"/>
      <c r="M19" s="382"/>
    </row>
    <row r="20" spans="1:13" x14ac:dyDescent="0.2">
      <c r="A20" s="382"/>
      <c r="B20" s="382"/>
      <c r="C20" s="382"/>
      <c r="D20" s="382"/>
      <c r="E20" s="382"/>
      <c r="F20" s="382"/>
      <c r="G20" s="940"/>
      <c r="H20" s="382"/>
      <c r="I20" s="382"/>
      <c r="J20" s="382"/>
      <c r="K20" s="382"/>
      <c r="L20" s="382"/>
      <c r="M20" s="382"/>
    </row>
    <row r="21" spans="1:13" x14ac:dyDescent="0.2">
      <c r="A21" s="382"/>
      <c r="B21" s="382"/>
      <c r="C21" s="382"/>
      <c r="D21" s="382"/>
      <c r="E21" s="382"/>
      <c r="F21" s="382"/>
      <c r="G21" s="940"/>
      <c r="H21" s="382"/>
      <c r="I21" s="382"/>
      <c r="J21" s="382"/>
      <c r="K21" s="382"/>
      <c r="L21" s="382"/>
      <c r="M21" s="382"/>
    </row>
  </sheetData>
  <mergeCells count="3">
    <mergeCell ref="A2:M2"/>
    <mergeCell ref="A3:M3"/>
    <mergeCell ref="A18:D18"/>
  </mergeCells>
  <printOptions horizontalCentered="1"/>
  <pageMargins left="0.19685039370078741" right="0.19685039370078741" top="0.78740157480314965" bottom="0.59055118110236227" header="0.31496062992125984" footer="0.31496062992125984"/>
  <pageSetup paperSize="9" scale="80" fitToWidth="0" fitToHeight="0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6" tint="0.59999389629810485"/>
    <pageSetUpPr fitToPage="1"/>
  </sheetPr>
  <dimension ref="A1:M45"/>
  <sheetViews>
    <sheetView topLeftCell="A25" workbookViewId="0">
      <selection activeCell="M48" sqref="M48"/>
    </sheetView>
  </sheetViews>
  <sheetFormatPr defaultColWidth="11.7109375" defaultRowHeight="12.75" x14ac:dyDescent="0.2"/>
  <cols>
    <col min="1" max="1" width="50.85546875" style="826" customWidth="1"/>
    <col min="2" max="2" width="20.85546875" style="826" customWidth="1"/>
    <col min="3" max="14" width="11.7109375" style="826" customWidth="1"/>
    <col min="15" max="15" width="10.140625" style="826" bestFit="1" customWidth="1"/>
    <col min="16" max="20" width="9.140625" style="826" customWidth="1"/>
    <col min="21" max="21" width="10" style="826" bestFit="1" customWidth="1"/>
    <col min="22" max="246" width="9.140625" style="826" customWidth="1"/>
    <col min="247" max="247" width="59.28515625" style="826" customWidth="1"/>
    <col min="248" max="248" width="11.85546875" style="826" customWidth="1"/>
    <col min="249" max="16384" width="11.7109375" style="826"/>
  </cols>
  <sheetData>
    <row r="1" spans="1:13" ht="14.25" customHeight="1" x14ac:dyDescent="0.25">
      <c r="C1" s="1690"/>
      <c r="D1" s="1690"/>
      <c r="E1" s="827"/>
      <c r="G1" s="828"/>
      <c r="H1" s="828"/>
      <c r="I1" s="829"/>
      <c r="J1" s="829"/>
      <c r="K1" s="830"/>
      <c r="L1" s="830"/>
      <c r="M1" s="831" t="s">
        <v>1004</v>
      </c>
    </row>
    <row r="2" spans="1:13" ht="15.75" x14ac:dyDescent="0.25">
      <c r="A2" s="1668" t="s">
        <v>1791</v>
      </c>
      <c r="B2" s="1668"/>
      <c r="C2" s="1668"/>
      <c r="D2" s="1668"/>
      <c r="E2" s="1668"/>
      <c r="F2" s="1668"/>
      <c r="G2" s="1668"/>
      <c r="H2" s="1668"/>
      <c r="I2" s="1668"/>
      <c r="J2" s="1668"/>
      <c r="K2" s="1293"/>
      <c r="L2" s="1292"/>
      <c r="M2" s="1126"/>
    </row>
    <row r="3" spans="1:13" ht="13.5" thickBot="1" x14ac:dyDescent="0.25">
      <c r="A3" s="1294"/>
      <c r="B3" s="1294"/>
      <c r="C3" s="468"/>
      <c r="D3" s="1127"/>
      <c r="E3" s="1127"/>
      <c r="F3" s="1294"/>
      <c r="G3" s="1128"/>
      <c r="H3" s="1129"/>
      <c r="I3" s="1129"/>
      <c r="J3" s="1294"/>
      <c r="K3" s="1294"/>
      <c r="L3" s="1294"/>
      <c r="M3" s="468" t="s">
        <v>91</v>
      </c>
    </row>
    <row r="4" spans="1:13" ht="24.75" thickBot="1" x14ac:dyDescent="0.25">
      <c r="A4" s="1691" t="s">
        <v>152</v>
      </c>
      <c r="B4" s="1692"/>
      <c r="C4" s="1130" t="s">
        <v>450</v>
      </c>
      <c r="D4" s="1130" t="s">
        <v>458</v>
      </c>
      <c r="E4" s="1130" t="s">
        <v>688</v>
      </c>
      <c r="F4" s="1130" t="s">
        <v>799</v>
      </c>
      <c r="G4" s="1130" t="s">
        <v>838</v>
      </c>
      <c r="H4" s="1130" t="s">
        <v>1792</v>
      </c>
      <c r="I4" s="1131" t="s">
        <v>1793</v>
      </c>
      <c r="J4" s="1131" t="s">
        <v>1794</v>
      </c>
      <c r="K4" s="1131" t="s">
        <v>1795</v>
      </c>
      <c r="L4" s="1131" t="s">
        <v>1796</v>
      </c>
      <c r="M4" s="1132" t="s">
        <v>1797</v>
      </c>
    </row>
    <row r="5" spans="1:13" x14ac:dyDescent="0.2">
      <c r="A5" s="1693" t="s">
        <v>839</v>
      </c>
      <c r="B5" s="1694"/>
      <c r="C5" s="1133">
        <v>2457211.35904</v>
      </c>
      <c r="D5" s="1134">
        <v>2832630.9543900001</v>
      </c>
      <c r="E5" s="1134">
        <v>3105783.8590000002</v>
      </c>
      <c r="F5" s="1134">
        <v>2960700</v>
      </c>
      <c r="G5" s="1134">
        <v>3619481.5073199999</v>
      </c>
      <c r="H5" s="1134">
        <v>3419149.6344499998</v>
      </c>
      <c r="I5" s="1134">
        <v>3198900</v>
      </c>
      <c r="J5" s="1134">
        <v>3332460</v>
      </c>
      <c r="K5" s="1134">
        <v>3471629.52</v>
      </c>
      <c r="L5" s="1135">
        <v>3616644.1598400003</v>
      </c>
      <c r="M5" s="1136">
        <v>3652621.6014384003</v>
      </c>
    </row>
    <row r="6" spans="1:13" ht="13.5" thickBot="1" x14ac:dyDescent="0.25">
      <c r="A6" s="1695"/>
      <c r="B6" s="1696"/>
      <c r="C6" s="1137"/>
      <c r="D6" s="1138"/>
      <c r="E6" s="1138"/>
      <c r="F6" s="1139"/>
      <c r="G6" s="1139"/>
      <c r="H6" s="1139"/>
      <c r="I6" s="1139"/>
      <c r="J6" s="1139"/>
      <c r="K6" s="1139"/>
      <c r="L6" s="1139"/>
      <c r="M6" s="1140"/>
    </row>
    <row r="7" spans="1:13" x14ac:dyDescent="0.2">
      <c r="A7" s="1697" t="s">
        <v>153</v>
      </c>
      <c r="B7" s="1698"/>
      <c r="C7" s="1141">
        <f>SUM(C16:C18)</f>
        <v>908658.28701000009</v>
      </c>
      <c r="D7" s="1142">
        <f>SUM(D9,D14:D18)</f>
        <v>1748279.4104500001</v>
      </c>
      <c r="E7" s="1142">
        <f>SUM(E9,E14:E18)</f>
        <v>1721404.41445</v>
      </c>
      <c r="F7" s="1142">
        <f>SUM(F9,F14:F18)</f>
        <v>1491751.6364500001</v>
      </c>
      <c r="G7" s="1142">
        <f>SUM(G9,G14:G18)</f>
        <v>1312098.8584499999</v>
      </c>
      <c r="H7" s="1142">
        <f>SUM(H10:H18)</f>
        <v>2231890.52245</v>
      </c>
      <c r="I7" s="1142">
        <f>SUM(I10:I18)</f>
        <v>2362679.2444500001</v>
      </c>
      <c r="J7" s="1142">
        <f>SUM(J10:J18)</f>
        <v>2183026.4264500001</v>
      </c>
      <c r="K7" s="1142">
        <f>SUM(K10:K11,K12:K18)</f>
        <v>1943373.64845</v>
      </c>
      <c r="L7" s="1142">
        <f>SUM(L10:L11,L12:L18)</f>
        <v>1703720.87045</v>
      </c>
      <c r="M7" s="1143">
        <f>SUM(M10:M11,M12:M18)</f>
        <v>1506845.87045</v>
      </c>
    </row>
    <row r="8" spans="1:13" x14ac:dyDescent="0.2">
      <c r="A8" s="1671" t="s">
        <v>154</v>
      </c>
      <c r="B8" s="1672"/>
      <c r="C8" s="1144"/>
      <c r="D8" s="1145"/>
      <c r="E8" s="1145"/>
      <c r="F8" s="1295"/>
      <c r="G8" s="1295"/>
      <c r="H8" s="1295"/>
      <c r="I8" s="1295"/>
      <c r="J8" s="1295"/>
      <c r="K8" s="1295"/>
      <c r="L8" s="1295"/>
      <c r="M8" s="1296"/>
    </row>
    <row r="9" spans="1:13" x14ac:dyDescent="0.2">
      <c r="A9" s="1681" t="s">
        <v>1869</v>
      </c>
      <c r="B9" s="1682"/>
      <c r="C9" s="1146"/>
      <c r="D9" s="1147">
        <v>1000000</v>
      </c>
      <c r="E9" s="1147">
        <f t="shared" ref="E9:L9" si="0">D9-E22</f>
        <v>950000.00399999996</v>
      </c>
      <c r="F9" s="1147">
        <f t="shared" si="0"/>
        <v>897222.22599999991</v>
      </c>
      <c r="G9" s="1147">
        <f t="shared" si="0"/>
        <v>844444.44799999986</v>
      </c>
      <c r="H9" s="1148">
        <f t="shared" si="0"/>
        <v>791666.66999999981</v>
      </c>
      <c r="I9" s="1148">
        <f t="shared" si="0"/>
        <v>738888.89199999976</v>
      </c>
      <c r="J9" s="1148">
        <f t="shared" si="0"/>
        <v>686111.11399999971</v>
      </c>
      <c r="K9" s="1148">
        <f t="shared" si="0"/>
        <v>633333.33599999966</v>
      </c>
      <c r="L9" s="1148">
        <f t="shared" si="0"/>
        <v>580555.55799999961</v>
      </c>
      <c r="M9" s="1149">
        <f>L9-52777.778</f>
        <v>527777.77999999956</v>
      </c>
    </row>
    <row r="10" spans="1:13" x14ac:dyDescent="0.2">
      <c r="A10" s="1687" t="s">
        <v>1870</v>
      </c>
      <c r="B10" s="1688"/>
      <c r="C10" s="1147"/>
      <c r="D10" s="1150">
        <v>419444.44199999998</v>
      </c>
      <c r="E10" s="1148">
        <f t="shared" ref="E10:L10" si="1">D10-E22</f>
        <v>369444.446</v>
      </c>
      <c r="F10" s="1151">
        <f t="shared" si="1"/>
        <v>316666.66800000001</v>
      </c>
      <c r="G10" s="1151">
        <f t="shared" si="1"/>
        <v>263888.89</v>
      </c>
      <c r="H10" s="1152">
        <f t="shared" si="1"/>
        <v>211111.11200000002</v>
      </c>
      <c r="I10" s="1152">
        <f t="shared" si="1"/>
        <v>158333.33400000003</v>
      </c>
      <c r="J10" s="1152">
        <f t="shared" si="1"/>
        <v>105555.55600000004</v>
      </c>
      <c r="K10" s="1152">
        <f t="shared" si="1"/>
        <v>52777.778000000042</v>
      </c>
      <c r="L10" s="1152">
        <f t="shared" si="1"/>
        <v>0</v>
      </c>
      <c r="M10" s="1153"/>
    </row>
    <row r="11" spans="1:13" ht="22.5" x14ac:dyDescent="0.2">
      <c r="A11" s="1675" t="s">
        <v>1798</v>
      </c>
      <c r="B11" s="1154" t="s">
        <v>1871</v>
      </c>
      <c r="C11" s="1297"/>
      <c r="D11" s="1297"/>
      <c r="E11" s="1297"/>
      <c r="F11" s="1297"/>
      <c r="G11" s="1297"/>
      <c r="H11" s="1155">
        <v>1300000</v>
      </c>
      <c r="I11" s="1155">
        <v>1300000</v>
      </c>
      <c r="J11" s="1156">
        <f>H11-197400</f>
        <v>1102600</v>
      </c>
      <c r="K11" s="1155">
        <f>J11-606300</f>
        <v>496300</v>
      </c>
      <c r="L11" s="1155">
        <f>K11-275900</f>
        <v>220400</v>
      </c>
      <c r="M11" s="1298">
        <f>L11-220400</f>
        <v>0</v>
      </c>
    </row>
    <row r="12" spans="1:13" ht="27" customHeight="1" x14ac:dyDescent="0.2">
      <c r="A12" s="1675"/>
      <c r="B12" s="1157" t="s">
        <v>1872</v>
      </c>
      <c r="C12" s="1299"/>
      <c r="D12" s="1299"/>
      <c r="E12" s="1299"/>
      <c r="F12" s="1299"/>
      <c r="G12" s="1299"/>
      <c r="H12" s="1158">
        <v>380000</v>
      </c>
      <c r="I12" s="1158">
        <f>380000-I24</f>
        <v>350000</v>
      </c>
      <c r="J12" s="1155">
        <f>I12-J24</f>
        <v>310000</v>
      </c>
      <c r="K12" s="1155">
        <f>J12-K24</f>
        <v>210000</v>
      </c>
      <c r="L12" s="1155">
        <f>K12-L24</f>
        <v>110000</v>
      </c>
      <c r="M12" s="1298">
        <f>L12-M24</f>
        <v>0</v>
      </c>
    </row>
    <row r="13" spans="1:13" x14ac:dyDescent="0.2">
      <c r="A13" s="1681" t="s">
        <v>1873</v>
      </c>
      <c r="B13" s="1689"/>
      <c r="C13" s="1299"/>
      <c r="D13" s="1299"/>
      <c r="E13" s="1299"/>
      <c r="F13" s="1299"/>
      <c r="G13" s="1299"/>
      <c r="H13" s="1299"/>
      <c r="I13" s="1300"/>
      <c r="J13" s="1156">
        <v>197400</v>
      </c>
      <c r="K13" s="1155">
        <f>J13+606300</f>
        <v>803700</v>
      </c>
      <c r="L13" s="1155">
        <f>K13+275900</f>
        <v>1079600</v>
      </c>
      <c r="M13" s="1298">
        <f>L13+220400</f>
        <v>1300000</v>
      </c>
    </row>
    <row r="14" spans="1:13" ht="22.5" customHeight="1" x14ac:dyDescent="0.2">
      <c r="A14" s="1675" t="s">
        <v>1799</v>
      </c>
      <c r="B14" s="1676"/>
      <c r="C14" s="1147"/>
      <c r="D14" s="1159"/>
      <c r="E14" s="1147">
        <f>150000-E25</f>
        <v>120000</v>
      </c>
      <c r="F14" s="1147">
        <f>E14-F25</f>
        <v>90000</v>
      </c>
      <c r="G14" s="1147">
        <f>F14-G25</f>
        <v>60000</v>
      </c>
      <c r="H14" s="1147">
        <f>G14-H25</f>
        <v>30000</v>
      </c>
      <c r="I14" s="1147">
        <f>H14-I25</f>
        <v>0</v>
      </c>
      <c r="J14" s="1147"/>
      <c r="K14" s="1147"/>
      <c r="L14" s="1147"/>
      <c r="M14" s="1160"/>
    </row>
    <row r="15" spans="1:13" ht="22.5" customHeight="1" x14ac:dyDescent="0.2">
      <c r="A15" s="1675" t="s">
        <v>1800</v>
      </c>
      <c r="B15" s="1676"/>
      <c r="C15" s="1147"/>
      <c r="D15" s="1159"/>
      <c r="E15" s="1147"/>
      <c r="F15" s="1152"/>
      <c r="G15" s="1152"/>
      <c r="H15" s="1152"/>
      <c r="I15" s="1152">
        <v>320000</v>
      </c>
      <c r="J15" s="1152">
        <f t="shared" ref="J15:M16" si="2">I15-J26</f>
        <v>280000</v>
      </c>
      <c r="K15" s="1152">
        <f t="shared" si="2"/>
        <v>240000</v>
      </c>
      <c r="L15" s="1152">
        <f t="shared" si="2"/>
        <v>200000</v>
      </c>
      <c r="M15" s="1161">
        <f t="shared" si="2"/>
        <v>160000</v>
      </c>
    </row>
    <row r="16" spans="1:13" x14ac:dyDescent="0.2">
      <c r="A16" s="1675" t="s">
        <v>155</v>
      </c>
      <c r="B16" s="1676"/>
      <c r="C16" s="1162">
        <v>515595.87045000005</v>
      </c>
      <c r="D16" s="1163">
        <f t="shared" ref="D16:I17" si="3">C16-D27</f>
        <v>468720.87045000005</v>
      </c>
      <c r="E16" s="1163">
        <f t="shared" si="3"/>
        <v>421845.87045000005</v>
      </c>
      <c r="F16" s="1152">
        <f t="shared" si="3"/>
        <v>374970.87045000005</v>
      </c>
      <c r="G16" s="1152">
        <f t="shared" si="3"/>
        <v>328095.87045000005</v>
      </c>
      <c r="H16" s="1152">
        <f t="shared" si="3"/>
        <v>281220.87045000005</v>
      </c>
      <c r="I16" s="1152">
        <f t="shared" si="3"/>
        <v>234345.87045000005</v>
      </c>
      <c r="J16" s="1152">
        <f t="shared" si="2"/>
        <v>187470.87045000005</v>
      </c>
      <c r="K16" s="1152">
        <f t="shared" si="2"/>
        <v>140595.87045000005</v>
      </c>
      <c r="L16" s="1152">
        <f t="shared" si="2"/>
        <v>93720.870450000046</v>
      </c>
      <c r="M16" s="1161">
        <f t="shared" si="2"/>
        <v>46845.870450000046</v>
      </c>
    </row>
    <row r="17" spans="1:13" x14ac:dyDescent="0.2">
      <c r="A17" s="1675" t="s">
        <v>1874</v>
      </c>
      <c r="B17" s="1676"/>
      <c r="C17" s="1164">
        <v>379558.54</v>
      </c>
      <c r="D17" s="1165">
        <f t="shared" si="3"/>
        <v>279558.53999999998</v>
      </c>
      <c r="E17" s="1165">
        <f t="shared" si="3"/>
        <v>229558.53999999998</v>
      </c>
      <c r="F17" s="1165">
        <f t="shared" si="3"/>
        <v>129558.53999999998</v>
      </c>
      <c r="G17" s="1165">
        <f t="shared" si="3"/>
        <v>79558.539999999979</v>
      </c>
      <c r="H17" s="1165">
        <f t="shared" si="3"/>
        <v>29558.539999999979</v>
      </c>
      <c r="I17" s="1165">
        <f t="shared" si="3"/>
        <v>3.9999999979045242E-2</v>
      </c>
      <c r="J17" s="1165">
        <v>0</v>
      </c>
      <c r="K17" s="1165"/>
      <c r="L17" s="1301"/>
      <c r="M17" s="1302"/>
    </row>
    <row r="18" spans="1:13" ht="13.5" thickBot="1" x14ac:dyDescent="0.25">
      <c r="A18" s="1683" t="s">
        <v>1801</v>
      </c>
      <c r="B18" s="1684"/>
      <c r="C18" s="1165">
        <v>13503.876560000001</v>
      </c>
      <c r="D18" s="1165">
        <v>0</v>
      </c>
      <c r="E18" s="1165"/>
      <c r="F18" s="1303"/>
      <c r="G18" s="1303"/>
      <c r="H18" s="1303"/>
      <c r="I18" s="1303"/>
      <c r="J18" s="1303"/>
      <c r="K18" s="1303"/>
      <c r="L18" s="1303"/>
      <c r="M18" s="1304"/>
    </row>
    <row r="19" spans="1:13" ht="13.5" thickBot="1" x14ac:dyDescent="0.25">
      <c r="A19" s="1685" t="s">
        <v>840</v>
      </c>
      <c r="B19" s="1686"/>
      <c r="C19" s="1166">
        <f t="shared" ref="C19:M19" si="4">C7/C5</f>
        <v>0.36979248189907477</v>
      </c>
      <c r="D19" s="1166">
        <f t="shared" si="4"/>
        <v>0.61719279306064334</v>
      </c>
      <c r="E19" s="1166">
        <f t="shared" si="4"/>
        <v>0.55425763433655606</v>
      </c>
      <c r="F19" s="1166">
        <f t="shared" si="4"/>
        <v>0.50385099349815921</v>
      </c>
      <c r="G19" s="1166">
        <f t="shared" si="4"/>
        <v>0.36251017053034407</v>
      </c>
      <c r="H19" s="1166">
        <f t="shared" si="4"/>
        <v>0.65276187387716333</v>
      </c>
      <c r="I19" s="1166">
        <f t="shared" si="4"/>
        <v>0.73859115460001878</v>
      </c>
      <c r="J19" s="1166">
        <f t="shared" si="4"/>
        <v>0.65507955877940027</v>
      </c>
      <c r="K19" s="1166">
        <f t="shared" si="4"/>
        <v>0.55978716543751472</v>
      </c>
      <c r="L19" s="1166">
        <f t="shared" si="4"/>
        <v>0.47107782661299263</v>
      </c>
      <c r="M19" s="1167">
        <f t="shared" si="4"/>
        <v>0.41253818075669402</v>
      </c>
    </row>
    <row r="20" spans="1:13" x14ac:dyDescent="0.2">
      <c r="A20" s="1679" t="s">
        <v>156</v>
      </c>
      <c r="B20" s="1680"/>
      <c r="C20" s="1168">
        <f>SUM(C27:C29)</f>
        <v>112075</v>
      </c>
      <c r="D20" s="1169">
        <f>SUM(D27:D29)</f>
        <v>160378.88</v>
      </c>
      <c r="E20" s="1169">
        <f t="shared" ref="E20:K20" si="5">SUM(E22:E29)</f>
        <v>176874.99599999998</v>
      </c>
      <c r="F20" s="1169">
        <f t="shared" si="5"/>
        <v>229652.77799999999</v>
      </c>
      <c r="G20" s="1169">
        <f t="shared" si="5"/>
        <v>179652.77799999999</v>
      </c>
      <c r="H20" s="1169">
        <f t="shared" si="5"/>
        <v>179652.77799999999</v>
      </c>
      <c r="I20" s="1169">
        <f>SUM(I22:I29)</f>
        <v>189211.27799999999</v>
      </c>
      <c r="J20" s="1169">
        <f t="shared" si="5"/>
        <v>179652.77799999999</v>
      </c>
      <c r="K20" s="1169">
        <f t="shared" si="5"/>
        <v>239652.77799999999</v>
      </c>
      <c r="L20" s="1169">
        <f>SUM(L22:L29)</f>
        <v>239652.77799999999</v>
      </c>
      <c r="M20" s="1170">
        <f>SUM(M23:M29)</f>
        <v>196875</v>
      </c>
    </row>
    <row r="21" spans="1:13" x14ac:dyDescent="0.2">
      <c r="A21" s="1671" t="s">
        <v>154</v>
      </c>
      <c r="B21" s="1672"/>
      <c r="C21" s="1144"/>
      <c r="D21" s="1145"/>
      <c r="E21" s="1145"/>
      <c r="F21" s="1305"/>
      <c r="G21" s="1305"/>
      <c r="H21" s="1305"/>
      <c r="I21" s="1305"/>
      <c r="J21" s="1305"/>
      <c r="K21" s="1305"/>
      <c r="L21" s="1305"/>
      <c r="M21" s="1306"/>
    </row>
    <row r="22" spans="1:13" ht="33.75" customHeight="1" x14ac:dyDescent="0.2">
      <c r="A22" s="1675" t="s">
        <v>1875</v>
      </c>
      <c r="B22" s="1676"/>
      <c r="C22" s="1171"/>
      <c r="D22" s="1171"/>
      <c r="E22" s="1147">
        <v>49999.995999999999</v>
      </c>
      <c r="F22" s="1147">
        <v>52777.777999999998</v>
      </c>
      <c r="G22" s="1147">
        <v>52777.777999999998</v>
      </c>
      <c r="H22" s="1147">
        <v>52777.777999999998</v>
      </c>
      <c r="I22" s="1147">
        <v>52777.777999999998</v>
      </c>
      <c r="J22" s="1147">
        <v>52777.777999999998</v>
      </c>
      <c r="K22" s="1147">
        <v>52777.777999999998</v>
      </c>
      <c r="L22" s="1147">
        <v>52777.777999999998</v>
      </c>
      <c r="M22" s="1149">
        <v>52777.777999999998</v>
      </c>
    </row>
    <row r="23" spans="1:13" x14ac:dyDescent="0.2">
      <c r="A23" s="1673" t="s">
        <v>1876</v>
      </c>
      <c r="B23" s="1674"/>
      <c r="C23" s="1171"/>
      <c r="D23" s="1171"/>
      <c r="E23" s="1172"/>
      <c r="F23" s="1172"/>
      <c r="G23" s="1172"/>
      <c r="H23" s="1172"/>
      <c r="I23" s="1158"/>
      <c r="J23" s="1155"/>
      <c r="K23" s="1155"/>
      <c r="L23" s="1155"/>
      <c r="M23" s="1173"/>
    </row>
    <row r="24" spans="1:13" x14ac:dyDescent="0.2">
      <c r="A24" s="1681" t="s">
        <v>1802</v>
      </c>
      <c r="B24" s="1682"/>
      <c r="C24" s="1171"/>
      <c r="D24" s="1171"/>
      <c r="E24" s="1172"/>
      <c r="F24" s="1172"/>
      <c r="G24" s="1172"/>
      <c r="H24" s="1172"/>
      <c r="I24" s="1307">
        <v>30000</v>
      </c>
      <c r="J24" s="1155">
        <v>40000</v>
      </c>
      <c r="K24" s="1155">
        <v>100000</v>
      </c>
      <c r="L24" s="1155">
        <v>100000</v>
      </c>
      <c r="M24" s="1173">
        <v>110000</v>
      </c>
    </row>
    <row r="25" spans="1:13" ht="22.5" customHeight="1" x14ac:dyDescent="0.2">
      <c r="A25" s="1675" t="s">
        <v>1799</v>
      </c>
      <c r="B25" s="1676"/>
      <c r="C25" s="1174"/>
      <c r="D25" s="1175"/>
      <c r="E25" s="1147">
        <v>30000</v>
      </c>
      <c r="F25" s="1147">
        <v>30000</v>
      </c>
      <c r="G25" s="1147">
        <v>30000</v>
      </c>
      <c r="H25" s="1147">
        <v>30000</v>
      </c>
      <c r="I25" s="1147">
        <v>30000</v>
      </c>
      <c r="J25" s="1147"/>
      <c r="K25" s="1147"/>
      <c r="L25" s="1147"/>
      <c r="M25" s="1160"/>
    </row>
    <row r="26" spans="1:13" ht="22.5" customHeight="1" x14ac:dyDescent="0.2">
      <c r="A26" s="1675" t="s">
        <v>1800</v>
      </c>
      <c r="B26" s="1676"/>
      <c r="C26" s="1174"/>
      <c r="D26" s="1175"/>
      <c r="E26" s="1147"/>
      <c r="F26" s="1147"/>
      <c r="G26" s="1147"/>
      <c r="H26" s="1147"/>
      <c r="I26" s="1147"/>
      <c r="J26" s="1147">
        <v>40000</v>
      </c>
      <c r="K26" s="1147">
        <v>40000</v>
      </c>
      <c r="L26" s="1147">
        <v>40000</v>
      </c>
      <c r="M26" s="1160">
        <v>40000</v>
      </c>
    </row>
    <row r="27" spans="1:13" x14ac:dyDescent="0.2">
      <c r="A27" s="1675" t="s">
        <v>157</v>
      </c>
      <c r="B27" s="1676"/>
      <c r="C27" s="1147">
        <v>46875</v>
      </c>
      <c r="D27" s="1147">
        <v>46875</v>
      </c>
      <c r="E27" s="1147">
        <v>46875</v>
      </c>
      <c r="F27" s="1147">
        <v>46875</v>
      </c>
      <c r="G27" s="1147">
        <v>46875</v>
      </c>
      <c r="H27" s="1152">
        <v>46875</v>
      </c>
      <c r="I27" s="1152">
        <v>46875</v>
      </c>
      <c r="J27" s="1147">
        <v>46875</v>
      </c>
      <c r="K27" s="1147">
        <v>46875</v>
      </c>
      <c r="L27" s="1147">
        <v>46875</v>
      </c>
      <c r="M27" s="1160">
        <v>46875</v>
      </c>
    </row>
    <row r="28" spans="1:13" x14ac:dyDescent="0.2">
      <c r="A28" s="1677" t="s">
        <v>1877</v>
      </c>
      <c r="B28" s="1678"/>
      <c r="C28" s="1165">
        <v>50000</v>
      </c>
      <c r="D28" s="1165">
        <f>50000+50000</f>
        <v>100000</v>
      </c>
      <c r="E28" s="1165">
        <v>50000</v>
      </c>
      <c r="F28" s="1147">
        <f>50000+50000</f>
        <v>100000</v>
      </c>
      <c r="G28" s="1147">
        <v>50000</v>
      </c>
      <c r="H28" s="1147">
        <v>50000</v>
      </c>
      <c r="I28" s="1147">
        <v>29558.5</v>
      </c>
      <c r="J28" s="1147">
        <v>0</v>
      </c>
      <c r="K28" s="1147"/>
      <c r="L28" s="1147"/>
      <c r="M28" s="1160"/>
    </row>
    <row r="29" spans="1:13" ht="13.5" thickBot="1" x14ac:dyDescent="0.25">
      <c r="A29" s="1665" t="s">
        <v>158</v>
      </c>
      <c r="B29" s="1666"/>
      <c r="C29" s="1176">
        <v>15200</v>
      </c>
      <c r="D29" s="1176">
        <v>13503.88</v>
      </c>
      <c r="E29" s="1176"/>
      <c r="F29" s="1177"/>
      <c r="G29" s="1308"/>
      <c r="H29" s="1308"/>
      <c r="I29" s="1308"/>
      <c r="J29" s="1308"/>
      <c r="K29" s="1308"/>
      <c r="L29" s="1308"/>
      <c r="M29" s="1309"/>
    </row>
    <row r="30" spans="1:13" x14ac:dyDescent="0.2">
      <c r="A30" s="1669" t="s">
        <v>841</v>
      </c>
      <c r="B30" s="1670"/>
      <c r="C30" s="1178">
        <f t="shared" ref="C30:H30" si="6">SUM(C33:C35)</f>
        <v>12469.70131</v>
      </c>
      <c r="D30" s="1178">
        <f t="shared" si="6"/>
        <v>11208.22674</v>
      </c>
      <c r="E30" s="1178">
        <f t="shared" si="6"/>
        <v>9990.1668499999996</v>
      </c>
      <c r="F30" s="1178">
        <f t="shared" si="6"/>
        <v>5356.4194299999999</v>
      </c>
      <c r="G30" s="1178">
        <f t="shared" si="6"/>
        <v>8530.6460900000002</v>
      </c>
      <c r="H30" s="1178">
        <f t="shared" si="6"/>
        <v>7068.8052499999994</v>
      </c>
      <c r="I30" s="1178">
        <f>SUM(I32:I35)</f>
        <v>5800</v>
      </c>
      <c r="J30" s="1178">
        <f>SUM(J32:J35)</f>
        <v>9000</v>
      </c>
      <c r="K30" s="1178">
        <f>SUM(K32:K35)</f>
        <v>19500</v>
      </c>
      <c r="L30" s="1178">
        <f>SUM(L32:L35)</f>
        <v>31000</v>
      </c>
      <c r="M30" s="1179">
        <f>SUM(M32:M35)</f>
        <v>30500</v>
      </c>
    </row>
    <row r="31" spans="1:13" x14ac:dyDescent="0.2">
      <c r="A31" s="1671" t="s">
        <v>154</v>
      </c>
      <c r="B31" s="1672"/>
      <c r="C31" s="1144"/>
      <c r="D31" s="1145"/>
      <c r="E31" s="1145"/>
      <c r="F31" s="1295"/>
      <c r="G31" s="1295"/>
      <c r="H31" s="1295"/>
      <c r="I31" s="1295"/>
      <c r="J31" s="1295"/>
      <c r="K31" s="1295"/>
      <c r="L31" s="1295"/>
      <c r="M31" s="1296"/>
    </row>
    <row r="32" spans="1:13" x14ac:dyDescent="0.2">
      <c r="A32" s="1673" t="s">
        <v>1878</v>
      </c>
      <c r="B32" s="1674"/>
      <c r="C32" s="1297"/>
      <c r="D32" s="1297"/>
      <c r="E32" s="1310"/>
      <c r="F32" s="1172"/>
      <c r="G32" s="1172"/>
      <c r="H32" s="1172"/>
      <c r="I32" s="1155"/>
      <c r="J32" s="1155">
        <v>3000</v>
      </c>
      <c r="K32" s="1155">
        <v>15000</v>
      </c>
      <c r="L32" s="1155">
        <v>28000</v>
      </c>
      <c r="M32" s="1298">
        <v>28000</v>
      </c>
    </row>
    <row r="33" spans="1:13" x14ac:dyDescent="0.2">
      <c r="A33" s="1675" t="s">
        <v>1803</v>
      </c>
      <c r="B33" s="1676"/>
      <c r="C33" s="1163">
        <v>9952.2489000000005</v>
      </c>
      <c r="D33" s="1163">
        <v>9227.9086399999997</v>
      </c>
      <c r="E33" s="1163">
        <v>8362.1835499999997</v>
      </c>
      <c r="F33" s="1180">
        <v>2553.3980900000001</v>
      </c>
      <c r="G33" s="833">
        <v>5895.7748600000004</v>
      </c>
      <c r="H33" s="1180">
        <v>6192.2352199999996</v>
      </c>
      <c r="I33" s="833">
        <v>5000</v>
      </c>
      <c r="J33" s="832">
        <v>6000</v>
      </c>
      <c r="K33" s="1180">
        <v>4500</v>
      </c>
      <c r="L33" s="1180">
        <v>3000</v>
      </c>
      <c r="M33" s="1311">
        <v>2500</v>
      </c>
    </row>
    <row r="34" spans="1:13" x14ac:dyDescent="0.2">
      <c r="A34" s="1675" t="s">
        <v>1804</v>
      </c>
      <c r="B34" s="1676"/>
      <c r="C34" s="1165">
        <v>2517.4524099999999</v>
      </c>
      <c r="D34" s="1165">
        <v>1980.3181</v>
      </c>
      <c r="E34" s="1165">
        <v>1627.9833000000001</v>
      </c>
      <c r="F34" s="1181">
        <v>2803.0213399999998</v>
      </c>
      <c r="G34" s="832">
        <v>2634.8712300000002</v>
      </c>
      <c r="H34" s="1181">
        <v>876.57002999999997</v>
      </c>
      <c r="I34" s="832">
        <v>800</v>
      </c>
      <c r="J34" s="832">
        <v>0</v>
      </c>
      <c r="K34" s="1182"/>
      <c r="L34" s="1182"/>
      <c r="M34" s="1183"/>
    </row>
    <row r="35" spans="1:13" ht="13.5" thickBot="1" x14ac:dyDescent="0.25">
      <c r="A35" s="1665" t="s">
        <v>1805</v>
      </c>
      <c r="B35" s="1666"/>
      <c r="C35" s="1176">
        <v>0</v>
      </c>
      <c r="D35" s="1176">
        <v>0</v>
      </c>
      <c r="E35" s="1176">
        <v>0</v>
      </c>
      <c r="F35" s="1184">
        <v>0</v>
      </c>
      <c r="G35" s="1184"/>
      <c r="H35" s="1184"/>
      <c r="I35" s="1184"/>
      <c r="J35" s="1184"/>
      <c r="K35" s="1184"/>
      <c r="L35" s="1184"/>
      <c r="M35" s="1185"/>
    </row>
    <row r="36" spans="1:13" x14ac:dyDescent="0.2">
      <c r="A36" s="1294"/>
      <c r="B36" s="1186"/>
      <c r="C36" s="1187"/>
      <c r="D36" s="1188"/>
      <c r="E36" s="1189"/>
      <c r="F36" s="1190"/>
      <c r="G36" s="1190"/>
      <c r="H36" s="1190"/>
      <c r="I36" s="1190"/>
      <c r="J36" s="9"/>
      <c r="K36" s="9"/>
      <c r="L36" s="9"/>
      <c r="M36" s="9"/>
    </row>
    <row r="37" spans="1:13" x14ac:dyDescent="0.2">
      <c r="A37" s="9" t="s">
        <v>1806</v>
      </c>
      <c r="B37" s="9"/>
      <c r="C37" s="1191"/>
      <c r="D37" s="1294"/>
      <c r="E37" s="1294"/>
      <c r="F37" s="1294"/>
      <c r="G37" s="1294"/>
      <c r="H37" s="1294"/>
      <c r="I37" s="1294"/>
      <c r="J37" s="1294"/>
      <c r="K37" s="1294"/>
      <c r="L37" s="1294"/>
      <c r="M37" s="1294"/>
    </row>
    <row r="38" spans="1:13" x14ac:dyDescent="0.2">
      <c r="A38" s="1192"/>
      <c r="B38" s="1294"/>
      <c r="C38" s="9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</row>
    <row r="39" spans="1:13" ht="26.25" customHeight="1" x14ac:dyDescent="0.2">
      <c r="A39" s="1667" t="s">
        <v>1879</v>
      </c>
      <c r="B39" s="1667"/>
      <c r="C39" s="1667"/>
      <c r="D39" s="1667"/>
      <c r="E39" s="1667"/>
      <c r="F39" s="1667"/>
      <c r="G39" s="1667"/>
      <c r="H39" s="1667"/>
      <c r="I39" s="1667"/>
      <c r="J39" s="1667"/>
      <c r="K39" s="1667"/>
      <c r="L39" s="1667"/>
      <c r="M39" s="1667"/>
    </row>
    <row r="40" spans="1:13" x14ac:dyDescent="0.2">
      <c r="A40" s="1268"/>
      <c r="B40" s="1268"/>
      <c r="C40" s="1268"/>
      <c r="D40" s="1268"/>
      <c r="E40" s="1268"/>
      <c r="F40" s="1268"/>
      <c r="G40" s="1268"/>
      <c r="H40" s="1268"/>
      <c r="I40" s="1268"/>
      <c r="J40" s="1268"/>
      <c r="K40" s="1268"/>
      <c r="L40" s="1268"/>
      <c r="M40" s="1268"/>
    </row>
    <row r="41" spans="1:13" x14ac:dyDescent="0.2">
      <c r="A41" s="1193" t="s">
        <v>459</v>
      </c>
      <c r="B41" s="1193"/>
      <c r="C41" s="1193"/>
      <c r="D41" s="1294"/>
      <c r="E41" s="1294"/>
      <c r="F41" s="1294"/>
      <c r="G41" s="1294"/>
      <c r="H41" s="1294"/>
      <c r="I41" s="1294"/>
      <c r="J41" s="1294"/>
      <c r="K41" s="1294"/>
      <c r="L41" s="1294"/>
      <c r="M41" s="1294"/>
    </row>
    <row r="42" spans="1:13" x14ac:dyDescent="0.2">
      <c r="A42" s="9"/>
      <c r="B42" s="9"/>
      <c r="C42" s="10"/>
      <c r="D42" s="1294"/>
      <c r="E42" s="1294"/>
      <c r="F42" s="1294"/>
      <c r="G42" s="1294"/>
      <c r="H42" s="1294"/>
      <c r="I42" s="1294"/>
      <c r="J42" s="1294"/>
      <c r="K42" s="1294"/>
      <c r="L42" s="1294"/>
      <c r="M42" s="1294"/>
    </row>
    <row r="43" spans="1:13" x14ac:dyDescent="0.2">
      <c r="A43" s="1186" t="s">
        <v>1880</v>
      </c>
      <c r="B43" s="9"/>
      <c r="C43" s="9"/>
      <c r="D43" s="1294"/>
      <c r="E43" s="1294"/>
      <c r="F43" s="1294"/>
      <c r="G43" s="1294"/>
      <c r="H43" s="1294"/>
      <c r="I43" s="1294"/>
      <c r="J43" s="1294"/>
      <c r="K43" s="1294"/>
      <c r="L43" s="1294"/>
      <c r="M43" s="1294"/>
    </row>
    <row r="44" spans="1:13" x14ac:dyDescent="0.2">
      <c r="A44" s="9" t="s">
        <v>1807</v>
      </c>
      <c r="B44" s="1186"/>
      <c r="C44" s="1186"/>
      <c r="D44" s="1294"/>
      <c r="E44" s="1294"/>
      <c r="F44" s="1294"/>
      <c r="G44" s="1294"/>
      <c r="H44" s="1294"/>
      <c r="I44" s="1294"/>
      <c r="J44" s="1294"/>
      <c r="K44" s="1294"/>
      <c r="L44" s="1294"/>
      <c r="M44" s="1294"/>
    </row>
    <row r="45" spans="1:13" x14ac:dyDescent="0.2">
      <c r="A45" s="1294" t="s">
        <v>1881</v>
      </c>
      <c r="B45" s="1186"/>
      <c r="C45" s="1186"/>
      <c r="D45" s="1294"/>
      <c r="E45" s="1294"/>
      <c r="F45" s="1294"/>
      <c r="G45" s="1294"/>
      <c r="H45" s="1294"/>
      <c r="I45" s="1294"/>
      <c r="J45" s="1294"/>
      <c r="K45" s="1294"/>
      <c r="L45" s="1294"/>
      <c r="M45" s="1294"/>
    </row>
  </sheetData>
  <mergeCells count="34">
    <mergeCell ref="C1:D1"/>
    <mergeCell ref="A4:B4"/>
    <mergeCell ref="A5:B5"/>
    <mergeCell ref="A6:B6"/>
    <mergeCell ref="A7:B7"/>
    <mergeCell ref="A8:B8"/>
    <mergeCell ref="A9:B9"/>
    <mergeCell ref="A10:B10"/>
    <mergeCell ref="A11:A12"/>
    <mergeCell ref="A13:B13"/>
    <mergeCell ref="A14:B14"/>
    <mergeCell ref="A23:B23"/>
    <mergeCell ref="A24:B24"/>
    <mergeCell ref="A15:B15"/>
    <mergeCell ref="A16:B16"/>
    <mergeCell ref="A17:B17"/>
    <mergeCell ref="A18:B18"/>
    <mergeCell ref="A19:B19"/>
    <mergeCell ref="A35:B35"/>
    <mergeCell ref="A39:M39"/>
    <mergeCell ref="A2:J2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7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6" tint="0.59999389629810485"/>
  </sheetPr>
  <dimension ref="A1:IV76"/>
  <sheetViews>
    <sheetView zoomScaleNormal="100" workbookViewId="0"/>
  </sheetViews>
  <sheetFormatPr defaultRowHeight="12.75" x14ac:dyDescent="0.2"/>
  <cols>
    <col min="1" max="1" width="3" style="669" customWidth="1"/>
    <col min="2" max="2" width="71.42578125" style="669" customWidth="1"/>
    <col min="3" max="3" width="15.42578125" style="670" customWidth="1"/>
    <col min="4" max="4" width="6.140625" style="1194" customWidth="1"/>
    <col min="5" max="6" width="15.42578125" style="1195" customWidth="1"/>
    <col min="7" max="7" width="19.42578125" style="1195" customWidth="1"/>
    <col min="8" max="8" width="13.140625" style="1195" bestFit="1" customWidth="1"/>
    <col min="9" max="9" width="10.28515625" style="1195" bestFit="1" customWidth="1"/>
    <col min="10" max="10" width="18.28515625" style="1195" customWidth="1"/>
    <col min="11" max="11" width="18" style="1195" bestFit="1" customWidth="1"/>
    <col min="12" max="12" width="17.140625" style="1195" customWidth="1"/>
    <col min="13" max="13" width="20.7109375" style="1195" bestFit="1" customWidth="1"/>
    <col min="14" max="14" width="14.85546875" style="669" bestFit="1" customWidth="1"/>
    <col min="15" max="239" width="9.140625" style="669"/>
    <col min="240" max="240" width="7.140625" style="669" customWidth="1"/>
    <col min="241" max="241" width="75.7109375" style="669" customWidth="1"/>
    <col min="242" max="242" width="18" style="669" customWidth="1"/>
    <col min="243" max="243" width="10.5703125" style="669" customWidth="1"/>
    <col min="244" max="246" width="9.140625" style="669"/>
    <col min="247" max="247" width="3" style="669" customWidth="1"/>
    <col min="248" max="248" width="71.5703125" style="669" customWidth="1"/>
    <col min="249" max="249" width="16" style="669" customWidth="1"/>
    <col min="250" max="250" width="6.140625" style="669" customWidth="1"/>
    <col min="251" max="251" width="20.42578125" style="669" customWidth="1"/>
    <col min="252" max="252" width="13.42578125" style="669" bestFit="1" customWidth="1"/>
    <col min="253" max="253" width="16.85546875" style="669" customWidth="1"/>
    <col min="254" max="254" width="15.42578125" style="669" customWidth="1"/>
    <col min="255" max="255" width="11.85546875" style="669" customWidth="1"/>
    <col min="256" max="16384" width="9.140625" style="669"/>
  </cols>
  <sheetData>
    <row r="1" spans="1:256" x14ac:dyDescent="0.2">
      <c r="C1" s="84" t="s">
        <v>1766</v>
      </c>
    </row>
    <row r="2" spans="1:256" ht="18.75" x14ac:dyDescent="0.2">
      <c r="A2" s="1699" t="s">
        <v>951</v>
      </c>
      <c r="B2" s="1699"/>
      <c r="C2" s="1699"/>
      <c r="D2" s="1196"/>
    </row>
    <row r="3" spans="1:256" ht="13.5" thickBot="1" x14ac:dyDescent="0.25">
      <c r="A3" s="80"/>
      <c r="B3" s="80"/>
      <c r="C3" s="78"/>
      <c r="D3" s="1197"/>
    </row>
    <row r="4" spans="1:256" ht="15" thickBot="1" x14ac:dyDescent="0.25">
      <c r="A4" s="1700" t="s">
        <v>54</v>
      </c>
      <c r="B4" s="1701"/>
      <c r="C4" s="1014" t="s">
        <v>91</v>
      </c>
      <c r="D4" s="1198"/>
    </row>
    <row r="5" spans="1:256" x14ac:dyDescent="0.2">
      <c r="A5" s="1702" t="s">
        <v>952</v>
      </c>
      <c r="B5" s="1703"/>
      <c r="C5" s="783">
        <v>12324292.860409999</v>
      </c>
      <c r="D5" s="1199"/>
      <c r="E5" s="1200"/>
      <c r="F5" s="1201"/>
      <c r="G5" s="1202"/>
      <c r="H5" s="1203"/>
      <c r="I5" s="1200"/>
      <c r="J5" s="1200"/>
      <c r="K5" s="1200"/>
      <c r="L5" s="1200"/>
      <c r="M5" s="1200"/>
      <c r="N5" s="671"/>
      <c r="O5" s="671"/>
      <c r="P5" s="671"/>
      <c r="Q5" s="671"/>
      <c r="R5" s="671"/>
      <c r="S5" s="671"/>
      <c r="T5" s="671"/>
      <c r="U5" s="671"/>
      <c r="V5" s="671"/>
      <c r="W5" s="671"/>
      <c r="X5" s="671"/>
      <c r="Y5" s="671"/>
      <c r="Z5" s="671"/>
      <c r="AA5" s="671"/>
      <c r="AB5" s="671"/>
      <c r="AC5" s="671"/>
      <c r="AD5" s="671"/>
      <c r="AE5" s="671"/>
      <c r="AF5" s="671"/>
      <c r="AG5" s="671"/>
      <c r="AH5" s="671"/>
      <c r="AI5" s="671"/>
      <c r="AJ5" s="671"/>
      <c r="AK5" s="671"/>
      <c r="AL5" s="671"/>
      <c r="AM5" s="671"/>
      <c r="AN5" s="671"/>
      <c r="AO5" s="671"/>
      <c r="AP5" s="671"/>
      <c r="AQ5" s="671"/>
      <c r="AR5" s="671"/>
      <c r="AS5" s="671"/>
      <c r="AT5" s="671"/>
      <c r="AU5" s="671"/>
      <c r="AV5" s="671"/>
      <c r="AW5" s="671"/>
      <c r="AX5" s="671"/>
      <c r="AY5" s="671"/>
      <c r="AZ5" s="671"/>
      <c r="BA5" s="671"/>
      <c r="BB5" s="671"/>
      <c r="BC5" s="671"/>
      <c r="BD5" s="671"/>
      <c r="BE5" s="671"/>
      <c r="BF5" s="671"/>
      <c r="BG5" s="671"/>
      <c r="BH5" s="671"/>
      <c r="BI5" s="671"/>
      <c r="BJ5" s="671"/>
      <c r="BK5" s="671"/>
      <c r="BL5" s="671"/>
      <c r="BM5" s="671"/>
      <c r="BN5" s="671"/>
      <c r="BO5" s="671"/>
      <c r="BP5" s="671"/>
      <c r="BQ5" s="671"/>
      <c r="BR5" s="671"/>
      <c r="BS5" s="671"/>
      <c r="BT5" s="671"/>
      <c r="BU5" s="671"/>
      <c r="BV5" s="671"/>
      <c r="BW5" s="671"/>
      <c r="BX5" s="671"/>
      <c r="BY5" s="671"/>
      <c r="BZ5" s="671"/>
      <c r="CA5" s="671"/>
      <c r="CB5" s="671"/>
      <c r="CC5" s="671"/>
      <c r="CD5" s="671"/>
      <c r="CE5" s="671"/>
      <c r="CF5" s="671"/>
      <c r="CG5" s="671"/>
      <c r="CH5" s="671"/>
      <c r="CI5" s="671"/>
      <c r="CJ5" s="671"/>
      <c r="CK5" s="671"/>
      <c r="CL5" s="671"/>
      <c r="CM5" s="671"/>
      <c r="CN5" s="671"/>
      <c r="CO5" s="671"/>
      <c r="CP5" s="671"/>
      <c r="CQ5" s="671"/>
      <c r="CR5" s="671"/>
      <c r="CS5" s="671"/>
      <c r="CT5" s="671"/>
      <c r="CU5" s="671"/>
      <c r="CV5" s="671"/>
      <c r="CW5" s="671"/>
      <c r="CX5" s="671"/>
      <c r="CY5" s="671"/>
      <c r="CZ5" s="671"/>
      <c r="DA5" s="671"/>
      <c r="DB5" s="671"/>
      <c r="DC5" s="671"/>
      <c r="DD5" s="671"/>
      <c r="DE5" s="671"/>
      <c r="DF5" s="671"/>
      <c r="DG5" s="671"/>
      <c r="DH5" s="671"/>
      <c r="DI5" s="671"/>
      <c r="DJ5" s="671"/>
      <c r="DK5" s="671"/>
      <c r="DL5" s="671"/>
      <c r="DM5" s="671"/>
      <c r="DN5" s="671"/>
      <c r="DO5" s="671"/>
      <c r="DP5" s="671"/>
      <c r="DQ5" s="671"/>
      <c r="DR5" s="671"/>
      <c r="DS5" s="671"/>
      <c r="DT5" s="671"/>
      <c r="DU5" s="671"/>
      <c r="DV5" s="671"/>
      <c r="DW5" s="671"/>
      <c r="DX5" s="671"/>
      <c r="DY5" s="671"/>
      <c r="DZ5" s="671"/>
      <c r="EA5" s="671"/>
      <c r="EB5" s="671"/>
      <c r="EC5" s="671"/>
      <c r="ED5" s="671"/>
      <c r="EE5" s="671"/>
      <c r="EF5" s="671"/>
      <c r="EG5" s="671"/>
      <c r="EH5" s="671"/>
      <c r="EI5" s="671"/>
      <c r="EJ5" s="671"/>
      <c r="EK5" s="671"/>
      <c r="EL5" s="671"/>
      <c r="EM5" s="671"/>
      <c r="EN5" s="671"/>
      <c r="EO5" s="671"/>
      <c r="EP5" s="671"/>
      <c r="EQ5" s="671"/>
      <c r="ER5" s="671"/>
      <c r="ES5" s="671"/>
      <c r="ET5" s="671"/>
      <c r="EU5" s="671"/>
      <c r="EV5" s="671"/>
      <c r="EW5" s="671"/>
      <c r="EX5" s="671"/>
      <c r="EY5" s="671"/>
      <c r="EZ5" s="671"/>
      <c r="FA5" s="671"/>
      <c r="FB5" s="671"/>
      <c r="FC5" s="671"/>
      <c r="FD5" s="671"/>
      <c r="FE5" s="671"/>
      <c r="FF5" s="671"/>
      <c r="FG5" s="671"/>
      <c r="FH5" s="671"/>
      <c r="FI5" s="671"/>
      <c r="FJ5" s="671"/>
      <c r="FK5" s="671"/>
      <c r="FL5" s="671"/>
      <c r="FM5" s="671"/>
      <c r="FN5" s="671"/>
      <c r="FO5" s="671"/>
      <c r="FP5" s="671"/>
      <c r="FQ5" s="671"/>
      <c r="FR5" s="671"/>
      <c r="FS5" s="671"/>
      <c r="FT5" s="671"/>
      <c r="FU5" s="671"/>
      <c r="FV5" s="671"/>
      <c r="FW5" s="671"/>
      <c r="FX5" s="671"/>
      <c r="FY5" s="671"/>
      <c r="FZ5" s="671"/>
      <c r="GA5" s="671"/>
      <c r="GB5" s="671"/>
      <c r="GC5" s="671"/>
      <c r="GD5" s="671"/>
      <c r="GE5" s="671"/>
      <c r="GF5" s="671"/>
      <c r="GG5" s="671"/>
      <c r="GH5" s="671"/>
      <c r="GI5" s="671"/>
      <c r="GJ5" s="671"/>
      <c r="GK5" s="671"/>
      <c r="GL5" s="671"/>
      <c r="GM5" s="671"/>
      <c r="GN5" s="671"/>
      <c r="GO5" s="671"/>
      <c r="GP5" s="671"/>
      <c r="GQ5" s="671"/>
      <c r="GR5" s="671"/>
      <c r="GS5" s="671"/>
      <c r="GT5" s="671"/>
      <c r="GU5" s="671"/>
      <c r="GV5" s="671"/>
      <c r="GW5" s="671"/>
      <c r="GX5" s="671"/>
      <c r="GY5" s="671"/>
      <c r="GZ5" s="671"/>
      <c r="HA5" s="671"/>
      <c r="HB5" s="671"/>
      <c r="HC5" s="671"/>
      <c r="HD5" s="671"/>
      <c r="HE5" s="671"/>
      <c r="HF5" s="671"/>
      <c r="HG5" s="671"/>
      <c r="HH5" s="671"/>
      <c r="HI5" s="671"/>
      <c r="HJ5" s="671"/>
      <c r="HK5" s="671"/>
      <c r="HL5" s="671"/>
      <c r="HM5" s="671"/>
      <c r="HN5" s="671"/>
      <c r="HO5" s="671"/>
      <c r="HP5" s="671"/>
      <c r="HQ5" s="671"/>
      <c r="HR5" s="671"/>
      <c r="HS5" s="671"/>
      <c r="HT5" s="671"/>
      <c r="HU5" s="671"/>
      <c r="HV5" s="671"/>
      <c r="HW5" s="671"/>
      <c r="HX5" s="671"/>
      <c r="HY5" s="671"/>
      <c r="HZ5" s="671"/>
      <c r="IA5" s="671"/>
      <c r="IB5" s="671"/>
      <c r="IC5" s="671"/>
      <c r="ID5" s="671"/>
      <c r="IE5" s="671"/>
      <c r="IF5" s="671"/>
      <c r="IG5" s="671"/>
      <c r="IH5" s="671"/>
      <c r="II5" s="671"/>
      <c r="IJ5" s="671"/>
      <c r="IK5" s="671"/>
      <c r="IL5" s="671"/>
      <c r="IM5" s="671"/>
      <c r="IN5" s="671"/>
      <c r="IO5" s="671"/>
      <c r="IP5" s="671"/>
      <c r="IQ5" s="671"/>
      <c r="IR5" s="671"/>
      <c r="IS5" s="671"/>
      <c r="IT5" s="671"/>
      <c r="IU5" s="671"/>
      <c r="IV5" s="671"/>
    </row>
    <row r="6" spans="1:256" ht="13.5" thickBot="1" x14ac:dyDescent="0.25">
      <c r="A6" s="1704" t="s">
        <v>953</v>
      </c>
      <c r="B6" s="1705"/>
      <c r="C6" s="784">
        <v>12312915.3737</v>
      </c>
      <c r="D6" s="1204"/>
      <c r="E6" s="1200"/>
      <c r="F6" s="1205"/>
      <c r="G6" s="1206"/>
      <c r="H6" s="1203"/>
      <c r="I6" s="1200"/>
      <c r="J6" s="1200"/>
      <c r="K6" s="1200"/>
      <c r="L6" s="1200"/>
      <c r="M6" s="1200"/>
      <c r="N6" s="671"/>
      <c r="O6" s="671"/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1"/>
      <c r="AA6" s="671"/>
      <c r="AB6" s="671"/>
      <c r="AC6" s="671"/>
      <c r="AD6" s="671"/>
      <c r="AE6" s="671"/>
      <c r="AF6" s="671"/>
      <c r="AG6" s="671"/>
      <c r="AH6" s="671"/>
      <c r="AI6" s="671"/>
      <c r="AJ6" s="671"/>
      <c r="AK6" s="671"/>
      <c r="AL6" s="671"/>
      <c r="AM6" s="671"/>
      <c r="AN6" s="671"/>
      <c r="AO6" s="671"/>
      <c r="AP6" s="671"/>
      <c r="AQ6" s="671"/>
      <c r="AR6" s="671"/>
      <c r="AS6" s="671"/>
      <c r="AT6" s="671"/>
      <c r="AU6" s="671"/>
      <c r="AV6" s="671"/>
      <c r="AW6" s="671"/>
      <c r="AX6" s="671"/>
      <c r="AY6" s="671"/>
      <c r="AZ6" s="671"/>
      <c r="BA6" s="671"/>
      <c r="BB6" s="671"/>
      <c r="BC6" s="671"/>
      <c r="BD6" s="671"/>
      <c r="BE6" s="671"/>
      <c r="BF6" s="671"/>
      <c r="BG6" s="671"/>
      <c r="BH6" s="671"/>
      <c r="BI6" s="671"/>
      <c r="BJ6" s="671"/>
      <c r="BK6" s="671"/>
      <c r="BL6" s="671"/>
      <c r="BM6" s="671"/>
      <c r="BN6" s="671"/>
      <c r="BO6" s="671"/>
      <c r="BP6" s="671"/>
      <c r="BQ6" s="671"/>
      <c r="BR6" s="671"/>
      <c r="BS6" s="671"/>
      <c r="BT6" s="671"/>
      <c r="BU6" s="671"/>
      <c r="BV6" s="671"/>
      <c r="BW6" s="671"/>
      <c r="BX6" s="671"/>
      <c r="BY6" s="671"/>
      <c r="BZ6" s="671"/>
      <c r="CA6" s="671"/>
      <c r="CB6" s="671"/>
      <c r="CC6" s="671"/>
      <c r="CD6" s="671"/>
      <c r="CE6" s="671"/>
      <c r="CF6" s="671"/>
      <c r="CG6" s="671"/>
      <c r="CH6" s="671"/>
      <c r="CI6" s="671"/>
      <c r="CJ6" s="671"/>
      <c r="CK6" s="671"/>
      <c r="CL6" s="671"/>
      <c r="CM6" s="671"/>
      <c r="CN6" s="671"/>
      <c r="CO6" s="671"/>
      <c r="CP6" s="671"/>
      <c r="CQ6" s="671"/>
      <c r="CR6" s="671"/>
      <c r="CS6" s="671"/>
      <c r="CT6" s="671"/>
      <c r="CU6" s="671"/>
      <c r="CV6" s="671"/>
      <c r="CW6" s="671"/>
      <c r="CX6" s="671"/>
      <c r="CY6" s="671"/>
      <c r="CZ6" s="671"/>
      <c r="DA6" s="671"/>
      <c r="DB6" s="671"/>
      <c r="DC6" s="671"/>
      <c r="DD6" s="671"/>
      <c r="DE6" s="671"/>
      <c r="DF6" s="671"/>
      <c r="DG6" s="671"/>
      <c r="DH6" s="671"/>
      <c r="DI6" s="671"/>
      <c r="DJ6" s="671"/>
      <c r="DK6" s="671"/>
      <c r="DL6" s="671"/>
      <c r="DM6" s="671"/>
      <c r="DN6" s="671"/>
      <c r="DO6" s="671"/>
      <c r="DP6" s="671"/>
      <c r="DQ6" s="671"/>
      <c r="DR6" s="671"/>
      <c r="DS6" s="671"/>
      <c r="DT6" s="671"/>
      <c r="DU6" s="671"/>
      <c r="DV6" s="671"/>
      <c r="DW6" s="671"/>
      <c r="DX6" s="671"/>
      <c r="DY6" s="671"/>
      <c r="DZ6" s="671"/>
      <c r="EA6" s="671"/>
      <c r="EB6" s="671"/>
      <c r="EC6" s="671"/>
      <c r="ED6" s="671"/>
      <c r="EE6" s="671"/>
      <c r="EF6" s="671"/>
      <c r="EG6" s="671"/>
      <c r="EH6" s="671"/>
      <c r="EI6" s="671"/>
      <c r="EJ6" s="671"/>
      <c r="EK6" s="671"/>
      <c r="EL6" s="671"/>
      <c r="EM6" s="671"/>
      <c r="EN6" s="671"/>
      <c r="EO6" s="671"/>
      <c r="EP6" s="671"/>
      <c r="EQ6" s="671"/>
      <c r="ER6" s="671"/>
      <c r="ES6" s="671"/>
      <c r="ET6" s="671"/>
      <c r="EU6" s="671"/>
      <c r="EV6" s="671"/>
      <c r="EW6" s="671"/>
      <c r="EX6" s="671"/>
      <c r="EY6" s="671"/>
      <c r="EZ6" s="671"/>
      <c r="FA6" s="671"/>
      <c r="FB6" s="671"/>
      <c r="FC6" s="671"/>
      <c r="FD6" s="671"/>
      <c r="FE6" s="671"/>
      <c r="FF6" s="671"/>
      <c r="FG6" s="671"/>
      <c r="FH6" s="671"/>
      <c r="FI6" s="671"/>
      <c r="FJ6" s="671"/>
      <c r="FK6" s="671"/>
      <c r="FL6" s="671"/>
      <c r="FM6" s="671"/>
      <c r="FN6" s="671"/>
      <c r="FO6" s="671"/>
      <c r="FP6" s="671"/>
      <c r="FQ6" s="671"/>
      <c r="FR6" s="671"/>
      <c r="FS6" s="671"/>
      <c r="FT6" s="671"/>
      <c r="FU6" s="671"/>
      <c r="FV6" s="671"/>
      <c r="FW6" s="671"/>
      <c r="FX6" s="671"/>
      <c r="FY6" s="671"/>
      <c r="FZ6" s="671"/>
      <c r="GA6" s="671"/>
      <c r="GB6" s="671"/>
      <c r="GC6" s="671"/>
      <c r="GD6" s="671"/>
      <c r="GE6" s="671"/>
      <c r="GF6" s="671"/>
      <c r="GG6" s="671"/>
      <c r="GH6" s="671"/>
      <c r="GI6" s="671"/>
      <c r="GJ6" s="671"/>
      <c r="GK6" s="671"/>
      <c r="GL6" s="671"/>
      <c r="GM6" s="671"/>
      <c r="GN6" s="671"/>
      <c r="GO6" s="671"/>
      <c r="GP6" s="671"/>
      <c r="GQ6" s="671"/>
      <c r="GR6" s="671"/>
      <c r="GS6" s="671"/>
      <c r="GT6" s="671"/>
      <c r="GU6" s="671"/>
      <c r="GV6" s="671"/>
      <c r="GW6" s="671"/>
      <c r="GX6" s="671"/>
      <c r="GY6" s="671"/>
      <c r="GZ6" s="671"/>
      <c r="HA6" s="671"/>
      <c r="HB6" s="671"/>
      <c r="HC6" s="671"/>
      <c r="HD6" s="671"/>
      <c r="HE6" s="671"/>
      <c r="HF6" s="671"/>
      <c r="HG6" s="671"/>
      <c r="HH6" s="671"/>
      <c r="HI6" s="671"/>
      <c r="HJ6" s="671"/>
      <c r="HK6" s="671"/>
      <c r="HL6" s="671"/>
      <c r="HM6" s="671"/>
      <c r="HN6" s="671"/>
      <c r="HO6" s="671"/>
      <c r="HP6" s="671"/>
      <c r="HQ6" s="671"/>
      <c r="HR6" s="671"/>
      <c r="HS6" s="671"/>
      <c r="HT6" s="671"/>
      <c r="HU6" s="671"/>
      <c r="HV6" s="671"/>
      <c r="HW6" s="671"/>
      <c r="HX6" s="671"/>
      <c r="HY6" s="671"/>
      <c r="HZ6" s="671"/>
      <c r="IA6" s="671"/>
      <c r="IB6" s="671"/>
      <c r="IC6" s="671"/>
      <c r="ID6" s="671"/>
      <c r="IE6" s="671"/>
      <c r="IF6" s="671"/>
      <c r="IG6" s="671"/>
      <c r="IH6" s="671"/>
      <c r="II6" s="671"/>
      <c r="IJ6" s="671"/>
      <c r="IK6" s="671"/>
      <c r="IL6" s="671"/>
      <c r="IM6" s="671"/>
      <c r="IN6" s="671"/>
      <c r="IO6" s="671"/>
      <c r="IP6" s="671"/>
      <c r="IQ6" s="671"/>
      <c r="IR6" s="671"/>
      <c r="IS6" s="671"/>
      <c r="IT6" s="671"/>
      <c r="IU6" s="671"/>
      <c r="IV6" s="671"/>
    </row>
    <row r="7" spans="1:256" ht="13.5" thickBot="1" x14ac:dyDescent="0.25">
      <c r="A7" s="1706" t="s">
        <v>954</v>
      </c>
      <c r="B7" s="1707"/>
      <c r="C7" s="785">
        <f>C5-C6</f>
        <v>11377.486709998921</v>
      </c>
      <c r="D7" s="1199"/>
      <c r="E7" s="1200"/>
      <c r="F7" s="1207"/>
      <c r="G7" s="1203"/>
      <c r="H7" s="1208"/>
      <c r="I7" s="1209"/>
      <c r="J7" s="1200"/>
      <c r="K7" s="1200"/>
      <c r="L7" s="1200"/>
      <c r="M7" s="1200"/>
      <c r="N7" s="671"/>
      <c r="O7" s="671"/>
      <c r="P7" s="671"/>
      <c r="Q7" s="671"/>
      <c r="R7" s="671"/>
      <c r="S7" s="671"/>
      <c r="T7" s="671"/>
      <c r="U7" s="671"/>
      <c r="V7" s="671"/>
      <c r="W7" s="671"/>
      <c r="X7" s="671"/>
      <c r="Y7" s="671"/>
      <c r="Z7" s="671"/>
      <c r="AA7" s="671"/>
      <c r="AB7" s="671"/>
      <c r="AC7" s="671"/>
      <c r="AD7" s="671"/>
      <c r="AE7" s="671"/>
      <c r="AF7" s="671"/>
      <c r="AG7" s="671"/>
      <c r="AH7" s="671"/>
      <c r="AI7" s="671"/>
      <c r="AJ7" s="671"/>
      <c r="AK7" s="671"/>
      <c r="AL7" s="671"/>
      <c r="AM7" s="671"/>
      <c r="AN7" s="671"/>
      <c r="AO7" s="671"/>
      <c r="AP7" s="671"/>
      <c r="AQ7" s="671"/>
      <c r="AR7" s="671"/>
      <c r="AS7" s="671"/>
      <c r="AT7" s="671"/>
      <c r="AU7" s="671"/>
      <c r="AV7" s="671"/>
      <c r="AW7" s="671"/>
      <c r="AX7" s="671"/>
      <c r="AY7" s="671"/>
      <c r="AZ7" s="671"/>
      <c r="BA7" s="671"/>
      <c r="BB7" s="671"/>
      <c r="BC7" s="671"/>
      <c r="BD7" s="671"/>
      <c r="BE7" s="671"/>
      <c r="BF7" s="671"/>
      <c r="BG7" s="671"/>
      <c r="BH7" s="671"/>
      <c r="BI7" s="671"/>
      <c r="BJ7" s="671"/>
      <c r="BK7" s="671"/>
      <c r="BL7" s="671"/>
      <c r="BM7" s="671"/>
      <c r="BN7" s="671"/>
      <c r="BO7" s="671"/>
      <c r="BP7" s="671"/>
      <c r="BQ7" s="671"/>
      <c r="BR7" s="671"/>
      <c r="BS7" s="671"/>
      <c r="BT7" s="671"/>
      <c r="BU7" s="671"/>
      <c r="BV7" s="671"/>
      <c r="BW7" s="671"/>
      <c r="BX7" s="671"/>
      <c r="BY7" s="671"/>
      <c r="BZ7" s="671"/>
      <c r="CA7" s="671"/>
      <c r="CB7" s="671"/>
      <c r="CC7" s="671"/>
      <c r="CD7" s="671"/>
      <c r="CE7" s="671"/>
      <c r="CF7" s="671"/>
      <c r="CG7" s="671"/>
      <c r="CH7" s="671"/>
      <c r="CI7" s="671"/>
      <c r="CJ7" s="671"/>
      <c r="CK7" s="671"/>
      <c r="CL7" s="671"/>
      <c r="CM7" s="671"/>
      <c r="CN7" s="671"/>
      <c r="CO7" s="671"/>
      <c r="CP7" s="671"/>
      <c r="CQ7" s="671"/>
      <c r="CR7" s="671"/>
      <c r="CS7" s="671"/>
      <c r="CT7" s="671"/>
      <c r="CU7" s="671"/>
      <c r="CV7" s="671"/>
      <c r="CW7" s="671"/>
      <c r="CX7" s="671"/>
      <c r="CY7" s="671"/>
      <c r="CZ7" s="671"/>
      <c r="DA7" s="671"/>
      <c r="DB7" s="671"/>
      <c r="DC7" s="671"/>
      <c r="DD7" s="671"/>
      <c r="DE7" s="671"/>
      <c r="DF7" s="671"/>
      <c r="DG7" s="671"/>
      <c r="DH7" s="671"/>
      <c r="DI7" s="671"/>
      <c r="DJ7" s="671"/>
      <c r="DK7" s="671"/>
      <c r="DL7" s="671"/>
      <c r="DM7" s="671"/>
      <c r="DN7" s="671"/>
      <c r="DO7" s="671"/>
      <c r="DP7" s="671"/>
      <c r="DQ7" s="671"/>
      <c r="DR7" s="671"/>
      <c r="DS7" s="671"/>
      <c r="DT7" s="671"/>
      <c r="DU7" s="671"/>
      <c r="DV7" s="671"/>
      <c r="DW7" s="671"/>
      <c r="DX7" s="671"/>
      <c r="DY7" s="671"/>
      <c r="DZ7" s="671"/>
      <c r="EA7" s="671"/>
      <c r="EB7" s="671"/>
      <c r="EC7" s="671"/>
      <c r="ED7" s="671"/>
      <c r="EE7" s="671"/>
      <c r="EF7" s="671"/>
      <c r="EG7" s="671"/>
      <c r="EH7" s="671"/>
      <c r="EI7" s="671"/>
      <c r="EJ7" s="671"/>
      <c r="EK7" s="671"/>
      <c r="EL7" s="671"/>
      <c r="EM7" s="671"/>
      <c r="EN7" s="671"/>
      <c r="EO7" s="671"/>
      <c r="EP7" s="671"/>
      <c r="EQ7" s="671"/>
      <c r="ER7" s="671"/>
      <c r="ES7" s="671"/>
      <c r="ET7" s="671"/>
      <c r="EU7" s="671"/>
      <c r="EV7" s="671"/>
      <c r="EW7" s="671"/>
      <c r="EX7" s="671"/>
      <c r="EY7" s="671"/>
      <c r="EZ7" s="671"/>
      <c r="FA7" s="671"/>
      <c r="FB7" s="671"/>
      <c r="FC7" s="671"/>
      <c r="FD7" s="671"/>
      <c r="FE7" s="671"/>
      <c r="FF7" s="671"/>
      <c r="FG7" s="671"/>
      <c r="FH7" s="671"/>
      <c r="FI7" s="671"/>
      <c r="FJ7" s="671"/>
      <c r="FK7" s="671"/>
      <c r="FL7" s="671"/>
      <c r="FM7" s="671"/>
      <c r="FN7" s="671"/>
      <c r="FO7" s="671"/>
      <c r="FP7" s="671"/>
      <c r="FQ7" s="671"/>
      <c r="FR7" s="671"/>
      <c r="FS7" s="671"/>
      <c r="FT7" s="671"/>
      <c r="FU7" s="671"/>
      <c r="FV7" s="671"/>
      <c r="FW7" s="671"/>
      <c r="FX7" s="671"/>
      <c r="FY7" s="671"/>
      <c r="FZ7" s="671"/>
      <c r="GA7" s="671"/>
      <c r="GB7" s="671"/>
      <c r="GC7" s="671"/>
      <c r="GD7" s="671"/>
      <c r="GE7" s="671"/>
      <c r="GF7" s="671"/>
      <c r="GG7" s="671"/>
      <c r="GH7" s="671"/>
      <c r="GI7" s="671"/>
      <c r="GJ7" s="671"/>
      <c r="GK7" s="671"/>
      <c r="GL7" s="671"/>
      <c r="GM7" s="671"/>
      <c r="GN7" s="671"/>
      <c r="GO7" s="671"/>
      <c r="GP7" s="671"/>
      <c r="GQ7" s="671"/>
      <c r="GR7" s="671"/>
      <c r="GS7" s="671"/>
      <c r="GT7" s="671"/>
      <c r="GU7" s="671"/>
      <c r="GV7" s="671"/>
      <c r="GW7" s="671"/>
      <c r="GX7" s="671"/>
      <c r="GY7" s="671"/>
      <c r="GZ7" s="671"/>
      <c r="HA7" s="671"/>
      <c r="HB7" s="671"/>
      <c r="HC7" s="671"/>
      <c r="HD7" s="671"/>
      <c r="HE7" s="671"/>
      <c r="HF7" s="671"/>
      <c r="HG7" s="671"/>
      <c r="HH7" s="671"/>
      <c r="HI7" s="671"/>
      <c r="HJ7" s="671"/>
      <c r="HK7" s="671"/>
      <c r="HL7" s="671"/>
      <c r="HM7" s="671"/>
      <c r="HN7" s="671"/>
      <c r="HO7" s="671"/>
      <c r="HP7" s="671"/>
      <c r="HQ7" s="671"/>
      <c r="HR7" s="671"/>
      <c r="HS7" s="671"/>
      <c r="HT7" s="671"/>
      <c r="HU7" s="671"/>
      <c r="HV7" s="671"/>
      <c r="HW7" s="671"/>
      <c r="HX7" s="671"/>
      <c r="HY7" s="671"/>
      <c r="HZ7" s="671"/>
      <c r="IA7" s="671"/>
      <c r="IB7" s="671"/>
      <c r="IC7" s="671"/>
      <c r="ID7" s="671"/>
      <c r="IE7" s="671"/>
      <c r="IF7" s="671"/>
      <c r="IG7" s="671"/>
      <c r="IH7" s="671"/>
      <c r="II7" s="671"/>
      <c r="IJ7" s="671"/>
      <c r="IK7" s="671"/>
      <c r="IL7" s="671"/>
      <c r="IM7" s="671"/>
      <c r="IN7" s="671"/>
      <c r="IO7" s="671"/>
      <c r="IP7" s="671"/>
      <c r="IQ7" s="671"/>
      <c r="IR7" s="671"/>
      <c r="IS7" s="671"/>
      <c r="IT7" s="671"/>
      <c r="IU7" s="671"/>
      <c r="IV7" s="671"/>
    </row>
    <row r="8" spans="1:256" x14ac:dyDescent="0.2">
      <c r="A8" s="1708" t="s">
        <v>955</v>
      </c>
      <c r="B8" s="1709"/>
      <c r="C8" s="1045">
        <v>2410202.2195299999</v>
      </c>
      <c r="D8" s="1199"/>
      <c r="E8" s="1200"/>
      <c r="F8" s="1210"/>
      <c r="G8" s="1211"/>
      <c r="H8" s="1203"/>
      <c r="I8" s="1200"/>
      <c r="J8" s="1200"/>
      <c r="K8" s="1200"/>
      <c r="L8" s="1200"/>
      <c r="M8" s="1200"/>
      <c r="N8" s="671"/>
      <c r="O8" s="671"/>
      <c r="P8" s="671"/>
      <c r="Q8" s="671"/>
      <c r="R8" s="671"/>
      <c r="S8" s="671"/>
      <c r="T8" s="671"/>
      <c r="U8" s="671"/>
      <c r="V8" s="671"/>
      <c r="W8" s="671"/>
      <c r="X8" s="671"/>
      <c r="Y8" s="671"/>
      <c r="Z8" s="671"/>
      <c r="AA8" s="671"/>
      <c r="AB8" s="671"/>
      <c r="AC8" s="671"/>
      <c r="AD8" s="671"/>
      <c r="AE8" s="671"/>
      <c r="AF8" s="671"/>
      <c r="AG8" s="671"/>
      <c r="AH8" s="671"/>
      <c r="AI8" s="671"/>
      <c r="AJ8" s="671"/>
      <c r="AK8" s="671"/>
      <c r="AL8" s="671"/>
      <c r="AM8" s="671"/>
      <c r="AN8" s="671"/>
      <c r="AO8" s="671"/>
      <c r="AP8" s="671"/>
      <c r="AQ8" s="671"/>
      <c r="AR8" s="671"/>
      <c r="AS8" s="671"/>
      <c r="AT8" s="671"/>
      <c r="AU8" s="671"/>
      <c r="AV8" s="671"/>
      <c r="AW8" s="671"/>
      <c r="AX8" s="671"/>
      <c r="AY8" s="671"/>
      <c r="AZ8" s="671"/>
      <c r="BA8" s="671"/>
      <c r="BB8" s="671"/>
      <c r="BC8" s="671"/>
      <c r="BD8" s="671"/>
      <c r="BE8" s="671"/>
      <c r="BF8" s="671"/>
      <c r="BG8" s="671"/>
      <c r="BH8" s="671"/>
      <c r="BI8" s="671"/>
      <c r="BJ8" s="671"/>
      <c r="BK8" s="671"/>
      <c r="BL8" s="671"/>
      <c r="BM8" s="671"/>
      <c r="BN8" s="671"/>
      <c r="BO8" s="671"/>
      <c r="BP8" s="671"/>
      <c r="BQ8" s="671"/>
      <c r="BR8" s="671"/>
      <c r="BS8" s="671"/>
      <c r="BT8" s="671"/>
      <c r="BU8" s="671"/>
      <c r="BV8" s="671"/>
      <c r="BW8" s="671"/>
      <c r="BX8" s="671"/>
      <c r="BY8" s="671"/>
      <c r="BZ8" s="671"/>
      <c r="CA8" s="671"/>
      <c r="CB8" s="671"/>
      <c r="CC8" s="671"/>
      <c r="CD8" s="671"/>
      <c r="CE8" s="671"/>
      <c r="CF8" s="671"/>
      <c r="CG8" s="671"/>
      <c r="CH8" s="671"/>
      <c r="CI8" s="671"/>
      <c r="CJ8" s="671"/>
      <c r="CK8" s="671"/>
      <c r="CL8" s="671"/>
      <c r="CM8" s="671"/>
      <c r="CN8" s="671"/>
      <c r="CO8" s="671"/>
      <c r="CP8" s="671"/>
      <c r="CQ8" s="671"/>
      <c r="CR8" s="671"/>
      <c r="CS8" s="671"/>
      <c r="CT8" s="671"/>
      <c r="CU8" s="671"/>
      <c r="CV8" s="671"/>
      <c r="CW8" s="671"/>
      <c r="CX8" s="671"/>
      <c r="CY8" s="671"/>
      <c r="CZ8" s="671"/>
      <c r="DA8" s="671"/>
      <c r="DB8" s="671"/>
      <c r="DC8" s="671"/>
      <c r="DD8" s="671"/>
      <c r="DE8" s="671"/>
      <c r="DF8" s="671"/>
      <c r="DG8" s="671"/>
      <c r="DH8" s="671"/>
      <c r="DI8" s="671"/>
      <c r="DJ8" s="671"/>
      <c r="DK8" s="671"/>
      <c r="DL8" s="671"/>
      <c r="DM8" s="671"/>
      <c r="DN8" s="671"/>
      <c r="DO8" s="671"/>
      <c r="DP8" s="671"/>
      <c r="DQ8" s="671"/>
      <c r="DR8" s="671"/>
      <c r="DS8" s="671"/>
      <c r="DT8" s="671"/>
      <c r="DU8" s="671"/>
      <c r="DV8" s="671"/>
      <c r="DW8" s="671"/>
      <c r="DX8" s="671"/>
      <c r="DY8" s="671"/>
      <c r="DZ8" s="671"/>
      <c r="EA8" s="671"/>
      <c r="EB8" s="671"/>
      <c r="EC8" s="671"/>
      <c r="ED8" s="671"/>
      <c r="EE8" s="671"/>
      <c r="EF8" s="671"/>
      <c r="EG8" s="671"/>
      <c r="EH8" s="671"/>
      <c r="EI8" s="671"/>
      <c r="EJ8" s="671"/>
      <c r="EK8" s="671"/>
      <c r="EL8" s="671"/>
      <c r="EM8" s="671"/>
      <c r="EN8" s="671"/>
      <c r="EO8" s="671"/>
      <c r="EP8" s="671"/>
      <c r="EQ8" s="671"/>
      <c r="ER8" s="671"/>
      <c r="ES8" s="671"/>
      <c r="ET8" s="671"/>
      <c r="EU8" s="671"/>
      <c r="EV8" s="671"/>
      <c r="EW8" s="671"/>
      <c r="EX8" s="671"/>
      <c r="EY8" s="671"/>
      <c r="EZ8" s="671"/>
      <c r="FA8" s="671"/>
      <c r="FB8" s="671"/>
      <c r="FC8" s="671"/>
      <c r="FD8" s="671"/>
      <c r="FE8" s="671"/>
      <c r="FF8" s="671"/>
      <c r="FG8" s="671"/>
      <c r="FH8" s="671"/>
      <c r="FI8" s="671"/>
      <c r="FJ8" s="671"/>
      <c r="FK8" s="671"/>
      <c r="FL8" s="671"/>
      <c r="FM8" s="671"/>
      <c r="FN8" s="671"/>
      <c r="FO8" s="671"/>
      <c r="FP8" s="671"/>
      <c r="FQ8" s="671"/>
      <c r="FR8" s="671"/>
      <c r="FS8" s="671"/>
      <c r="FT8" s="671"/>
      <c r="FU8" s="671"/>
      <c r="FV8" s="671"/>
      <c r="FW8" s="671"/>
      <c r="FX8" s="671"/>
      <c r="FY8" s="671"/>
      <c r="FZ8" s="671"/>
      <c r="GA8" s="671"/>
      <c r="GB8" s="671"/>
      <c r="GC8" s="671"/>
      <c r="GD8" s="671"/>
      <c r="GE8" s="671"/>
      <c r="GF8" s="671"/>
      <c r="GG8" s="671"/>
      <c r="GH8" s="671"/>
      <c r="GI8" s="671"/>
      <c r="GJ8" s="671"/>
      <c r="GK8" s="671"/>
      <c r="GL8" s="671"/>
      <c r="GM8" s="671"/>
      <c r="GN8" s="671"/>
      <c r="GO8" s="671"/>
      <c r="GP8" s="671"/>
      <c r="GQ8" s="671"/>
      <c r="GR8" s="671"/>
      <c r="GS8" s="671"/>
      <c r="GT8" s="671"/>
      <c r="GU8" s="671"/>
      <c r="GV8" s="671"/>
      <c r="GW8" s="671"/>
      <c r="GX8" s="671"/>
      <c r="GY8" s="671"/>
      <c r="GZ8" s="671"/>
      <c r="HA8" s="671"/>
      <c r="HB8" s="671"/>
      <c r="HC8" s="671"/>
      <c r="HD8" s="671"/>
      <c r="HE8" s="671"/>
      <c r="HF8" s="671"/>
      <c r="HG8" s="671"/>
      <c r="HH8" s="671"/>
      <c r="HI8" s="671"/>
      <c r="HJ8" s="671"/>
      <c r="HK8" s="671"/>
      <c r="HL8" s="671"/>
      <c r="HM8" s="671"/>
      <c r="HN8" s="671"/>
      <c r="HO8" s="671"/>
      <c r="HP8" s="671"/>
      <c r="HQ8" s="671"/>
      <c r="HR8" s="671"/>
      <c r="HS8" s="671"/>
      <c r="HT8" s="671"/>
      <c r="HU8" s="671"/>
      <c r="HV8" s="671"/>
      <c r="HW8" s="671"/>
      <c r="HX8" s="671"/>
      <c r="HY8" s="671"/>
      <c r="HZ8" s="671"/>
      <c r="IA8" s="671"/>
      <c r="IB8" s="671"/>
      <c r="IC8" s="671"/>
      <c r="ID8" s="671"/>
      <c r="IE8" s="671"/>
      <c r="IF8" s="671"/>
      <c r="IG8" s="671"/>
      <c r="IH8" s="671"/>
      <c r="II8" s="671"/>
      <c r="IJ8" s="671"/>
      <c r="IK8" s="671"/>
      <c r="IL8" s="671"/>
      <c r="IM8" s="671"/>
      <c r="IN8" s="671"/>
      <c r="IO8" s="671"/>
      <c r="IP8" s="671"/>
      <c r="IQ8" s="671"/>
      <c r="IR8" s="671"/>
      <c r="IS8" s="671"/>
      <c r="IT8" s="671"/>
      <c r="IU8" s="671"/>
      <c r="IV8" s="671"/>
    </row>
    <row r="9" spans="1:256" x14ac:dyDescent="0.2">
      <c r="A9" s="1712" t="s">
        <v>1002</v>
      </c>
      <c r="B9" s="1713"/>
      <c r="C9" s="1045">
        <v>273.02307000000002</v>
      </c>
      <c r="D9" s="1199"/>
      <c r="E9" s="1209"/>
      <c r="F9" s="1210"/>
      <c r="G9" s="1203"/>
      <c r="H9" s="1203"/>
      <c r="I9" s="1200"/>
      <c r="J9" s="1200"/>
      <c r="K9" s="1200"/>
      <c r="L9" s="1200"/>
      <c r="M9" s="1200"/>
      <c r="N9" s="671"/>
      <c r="O9" s="671"/>
      <c r="P9" s="671"/>
      <c r="Q9" s="671"/>
      <c r="R9" s="671"/>
      <c r="S9" s="671"/>
      <c r="T9" s="671"/>
      <c r="U9" s="671"/>
      <c r="V9" s="671"/>
      <c r="W9" s="671"/>
      <c r="X9" s="671"/>
      <c r="Y9" s="671"/>
      <c r="Z9" s="671"/>
      <c r="AA9" s="671"/>
      <c r="AB9" s="671"/>
      <c r="AC9" s="671"/>
      <c r="AD9" s="671"/>
      <c r="AE9" s="671"/>
      <c r="AF9" s="671"/>
      <c r="AG9" s="671"/>
      <c r="AH9" s="671"/>
      <c r="AI9" s="671"/>
      <c r="AJ9" s="671"/>
      <c r="AK9" s="671"/>
      <c r="AL9" s="671"/>
      <c r="AM9" s="671"/>
      <c r="AN9" s="671"/>
      <c r="AO9" s="671"/>
      <c r="AP9" s="671"/>
      <c r="AQ9" s="671"/>
      <c r="AR9" s="671"/>
      <c r="AS9" s="671"/>
      <c r="AT9" s="671"/>
      <c r="AU9" s="671"/>
      <c r="AV9" s="671"/>
      <c r="AW9" s="671"/>
      <c r="AX9" s="671"/>
      <c r="AY9" s="671"/>
      <c r="AZ9" s="671"/>
      <c r="BA9" s="671"/>
      <c r="BB9" s="671"/>
      <c r="BC9" s="671"/>
      <c r="BD9" s="671"/>
      <c r="BE9" s="671"/>
      <c r="BF9" s="671"/>
      <c r="BG9" s="671"/>
      <c r="BH9" s="671"/>
      <c r="BI9" s="671"/>
      <c r="BJ9" s="671"/>
      <c r="BK9" s="671"/>
      <c r="BL9" s="671"/>
      <c r="BM9" s="671"/>
      <c r="BN9" s="671"/>
      <c r="BO9" s="671"/>
      <c r="BP9" s="671"/>
      <c r="BQ9" s="671"/>
      <c r="BR9" s="671"/>
      <c r="BS9" s="671"/>
      <c r="BT9" s="671"/>
      <c r="BU9" s="671"/>
      <c r="BV9" s="671"/>
      <c r="BW9" s="671"/>
      <c r="BX9" s="671"/>
      <c r="BY9" s="671"/>
      <c r="BZ9" s="671"/>
      <c r="CA9" s="671"/>
      <c r="CB9" s="671"/>
      <c r="CC9" s="671"/>
      <c r="CD9" s="671"/>
      <c r="CE9" s="671"/>
      <c r="CF9" s="671"/>
      <c r="CG9" s="671"/>
      <c r="CH9" s="671"/>
      <c r="CI9" s="671"/>
      <c r="CJ9" s="671"/>
      <c r="CK9" s="671"/>
      <c r="CL9" s="671"/>
      <c r="CM9" s="671"/>
      <c r="CN9" s="671"/>
      <c r="CO9" s="671"/>
      <c r="CP9" s="671"/>
      <c r="CQ9" s="671"/>
      <c r="CR9" s="671"/>
      <c r="CS9" s="671"/>
      <c r="CT9" s="671"/>
      <c r="CU9" s="671"/>
      <c r="CV9" s="671"/>
      <c r="CW9" s="671"/>
      <c r="CX9" s="671"/>
      <c r="CY9" s="671"/>
      <c r="CZ9" s="671"/>
      <c r="DA9" s="671"/>
      <c r="DB9" s="671"/>
      <c r="DC9" s="671"/>
      <c r="DD9" s="671"/>
      <c r="DE9" s="671"/>
      <c r="DF9" s="671"/>
      <c r="DG9" s="671"/>
      <c r="DH9" s="671"/>
      <c r="DI9" s="671"/>
      <c r="DJ9" s="671"/>
      <c r="DK9" s="671"/>
      <c r="DL9" s="671"/>
      <c r="DM9" s="671"/>
      <c r="DN9" s="671"/>
      <c r="DO9" s="671"/>
      <c r="DP9" s="671"/>
      <c r="DQ9" s="671"/>
      <c r="DR9" s="671"/>
      <c r="DS9" s="671"/>
      <c r="DT9" s="671"/>
      <c r="DU9" s="671"/>
      <c r="DV9" s="671"/>
      <c r="DW9" s="671"/>
      <c r="DX9" s="671"/>
      <c r="DY9" s="671"/>
      <c r="DZ9" s="671"/>
      <c r="EA9" s="671"/>
      <c r="EB9" s="671"/>
      <c r="EC9" s="671"/>
      <c r="ED9" s="671"/>
      <c r="EE9" s="671"/>
      <c r="EF9" s="671"/>
      <c r="EG9" s="671"/>
      <c r="EH9" s="671"/>
      <c r="EI9" s="671"/>
      <c r="EJ9" s="671"/>
      <c r="EK9" s="671"/>
      <c r="EL9" s="671"/>
      <c r="EM9" s="671"/>
      <c r="EN9" s="671"/>
      <c r="EO9" s="671"/>
      <c r="EP9" s="671"/>
      <c r="EQ9" s="671"/>
      <c r="ER9" s="671"/>
      <c r="ES9" s="671"/>
      <c r="ET9" s="671"/>
      <c r="EU9" s="671"/>
      <c r="EV9" s="671"/>
      <c r="EW9" s="671"/>
      <c r="EX9" s="671"/>
      <c r="EY9" s="671"/>
      <c r="EZ9" s="671"/>
      <c r="FA9" s="671"/>
      <c r="FB9" s="671"/>
      <c r="FC9" s="671"/>
      <c r="FD9" s="671"/>
      <c r="FE9" s="671"/>
      <c r="FF9" s="671"/>
      <c r="FG9" s="671"/>
      <c r="FH9" s="671"/>
      <c r="FI9" s="671"/>
      <c r="FJ9" s="671"/>
      <c r="FK9" s="671"/>
      <c r="FL9" s="671"/>
      <c r="FM9" s="671"/>
      <c r="FN9" s="671"/>
      <c r="FO9" s="671"/>
      <c r="FP9" s="671"/>
      <c r="FQ9" s="671"/>
      <c r="FR9" s="671"/>
      <c r="FS9" s="671"/>
      <c r="FT9" s="671"/>
      <c r="FU9" s="671"/>
      <c r="FV9" s="671"/>
      <c r="FW9" s="671"/>
      <c r="FX9" s="671"/>
      <c r="FY9" s="671"/>
      <c r="FZ9" s="671"/>
      <c r="GA9" s="671"/>
      <c r="GB9" s="671"/>
      <c r="GC9" s="671"/>
      <c r="GD9" s="671"/>
      <c r="GE9" s="671"/>
      <c r="GF9" s="671"/>
      <c r="GG9" s="671"/>
      <c r="GH9" s="671"/>
      <c r="GI9" s="671"/>
      <c r="GJ9" s="671"/>
      <c r="GK9" s="671"/>
      <c r="GL9" s="671"/>
      <c r="GM9" s="671"/>
      <c r="GN9" s="671"/>
      <c r="GO9" s="671"/>
      <c r="GP9" s="671"/>
      <c r="GQ9" s="671"/>
      <c r="GR9" s="671"/>
      <c r="GS9" s="671"/>
      <c r="GT9" s="671"/>
      <c r="GU9" s="671"/>
      <c r="GV9" s="671"/>
      <c r="GW9" s="671"/>
      <c r="GX9" s="671"/>
      <c r="GY9" s="671"/>
      <c r="GZ9" s="671"/>
      <c r="HA9" s="671"/>
      <c r="HB9" s="671"/>
      <c r="HC9" s="671"/>
      <c r="HD9" s="671"/>
      <c r="HE9" s="671"/>
      <c r="HF9" s="671"/>
      <c r="HG9" s="671"/>
      <c r="HH9" s="671"/>
      <c r="HI9" s="671"/>
      <c r="HJ9" s="671"/>
      <c r="HK9" s="671"/>
      <c r="HL9" s="671"/>
      <c r="HM9" s="671"/>
      <c r="HN9" s="671"/>
      <c r="HO9" s="671"/>
      <c r="HP9" s="671"/>
      <c r="HQ9" s="671"/>
      <c r="HR9" s="671"/>
      <c r="HS9" s="671"/>
      <c r="HT9" s="671"/>
      <c r="HU9" s="671"/>
      <c r="HV9" s="671"/>
      <c r="HW9" s="671"/>
      <c r="HX9" s="671"/>
      <c r="HY9" s="671"/>
      <c r="HZ9" s="671"/>
      <c r="IA9" s="671"/>
      <c r="IB9" s="671"/>
      <c r="IC9" s="671"/>
      <c r="ID9" s="671"/>
      <c r="IE9" s="671"/>
      <c r="IF9" s="671"/>
      <c r="IG9" s="671"/>
      <c r="IH9" s="671"/>
      <c r="II9" s="671"/>
      <c r="IJ9" s="671"/>
      <c r="IK9" s="671"/>
      <c r="IL9" s="671"/>
      <c r="IM9" s="671"/>
      <c r="IN9" s="671"/>
      <c r="IO9" s="671"/>
      <c r="IP9" s="671"/>
      <c r="IQ9" s="671"/>
      <c r="IR9" s="671"/>
      <c r="IS9" s="671"/>
      <c r="IT9" s="671"/>
      <c r="IU9" s="671"/>
      <c r="IV9" s="671"/>
    </row>
    <row r="10" spans="1:256" x14ac:dyDescent="0.2">
      <c r="A10" s="1723" t="s">
        <v>956</v>
      </c>
      <c r="B10" s="1724"/>
      <c r="C10" s="786">
        <v>-46875</v>
      </c>
      <c r="D10" s="1199"/>
      <c r="E10" s="1200"/>
      <c r="F10" s="1210"/>
      <c r="G10" s="1203"/>
      <c r="H10" s="1203"/>
      <c r="I10" s="1200"/>
      <c r="J10" s="1200"/>
      <c r="K10" s="1200"/>
      <c r="L10" s="1200"/>
      <c r="M10" s="1200"/>
      <c r="N10" s="671"/>
      <c r="O10" s="671"/>
      <c r="P10" s="671"/>
      <c r="Q10" s="671"/>
      <c r="R10" s="671"/>
      <c r="S10" s="671"/>
      <c r="T10" s="671"/>
      <c r="U10" s="671"/>
      <c r="V10" s="671"/>
      <c r="W10" s="671"/>
      <c r="X10" s="671"/>
      <c r="Y10" s="671"/>
      <c r="Z10" s="671"/>
      <c r="AA10" s="671"/>
      <c r="AB10" s="671"/>
      <c r="AC10" s="671"/>
      <c r="AD10" s="671"/>
      <c r="AE10" s="671"/>
      <c r="AF10" s="671"/>
      <c r="AG10" s="671"/>
      <c r="AH10" s="671"/>
      <c r="AI10" s="671"/>
      <c r="AJ10" s="671"/>
      <c r="AK10" s="671"/>
      <c r="AL10" s="671"/>
      <c r="AM10" s="671"/>
      <c r="AN10" s="671"/>
      <c r="AO10" s="671"/>
      <c r="AP10" s="671"/>
      <c r="AQ10" s="671"/>
      <c r="AR10" s="671"/>
      <c r="AS10" s="671"/>
      <c r="AT10" s="671"/>
      <c r="AU10" s="671"/>
      <c r="AV10" s="671"/>
      <c r="AW10" s="671"/>
      <c r="AX10" s="671"/>
      <c r="AY10" s="671"/>
      <c r="AZ10" s="671"/>
      <c r="BA10" s="671"/>
      <c r="BB10" s="671"/>
      <c r="BC10" s="671"/>
      <c r="BD10" s="671"/>
      <c r="BE10" s="671"/>
      <c r="BF10" s="671"/>
      <c r="BG10" s="671"/>
      <c r="BH10" s="671"/>
      <c r="BI10" s="671"/>
      <c r="BJ10" s="671"/>
      <c r="BK10" s="671"/>
      <c r="BL10" s="671"/>
      <c r="BM10" s="671"/>
      <c r="BN10" s="671"/>
      <c r="BO10" s="671"/>
      <c r="BP10" s="671"/>
      <c r="BQ10" s="671"/>
      <c r="BR10" s="671"/>
      <c r="BS10" s="671"/>
      <c r="BT10" s="671"/>
      <c r="BU10" s="671"/>
      <c r="BV10" s="671"/>
      <c r="BW10" s="671"/>
      <c r="BX10" s="671"/>
      <c r="BY10" s="671"/>
      <c r="BZ10" s="671"/>
      <c r="CA10" s="671"/>
      <c r="CB10" s="671"/>
      <c r="CC10" s="671"/>
      <c r="CD10" s="671"/>
      <c r="CE10" s="671"/>
      <c r="CF10" s="671"/>
      <c r="CG10" s="671"/>
      <c r="CH10" s="671"/>
      <c r="CI10" s="671"/>
      <c r="CJ10" s="671"/>
      <c r="CK10" s="671"/>
      <c r="CL10" s="671"/>
      <c r="CM10" s="671"/>
      <c r="CN10" s="671"/>
      <c r="CO10" s="671"/>
      <c r="CP10" s="671"/>
      <c r="CQ10" s="671"/>
      <c r="CR10" s="671"/>
      <c r="CS10" s="671"/>
      <c r="CT10" s="671"/>
      <c r="CU10" s="671"/>
      <c r="CV10" s="671"/>
      <c r="CW10" s="671"/>
      <c r="CX10" s="671"/>
      <c r="CY10" s="671"/>
      <c r="CZ10" s="671"/>
      <c r="DA10" s="671"/>
      <c r="DB10" s="671"/>
      <c r="DC10" s="671"/>
      <c r="DD10" s="671"/>
      <c r="DE10" s="671"/>
      <c r="DF10" s="671"/>
      <c r="DG10" s="671"/>
      <c r="DH10" s="671"/>
      <c r="DI10" s="671"/>
      <c r="DJ10" s="671"/>
      <c r="DK10" s="671"/>
      <c r="DL10" s="671"/>
      <c r="DM10" s="671"/>
      <c r="DN10" s="671"/>
      <c r="DO10" s="671"/>
      <c r="DP10" s="671"/>
      <c r="DQ10" s="671"/>
      <c r="DR10" s="671"/>
      <c r="DS10" s="671"/>
      <c r="DT10" s="671"/>
      <c r="DU10" s="671"/>
      <c r="DV10" s="671"/>
      <c r="DW10" s="671"/>
      <c r="DX10" s="671"/>
      <c r="DY10" s="671"/>
      <c r="DZ10" s="671"/>
      <c r="EA10" s="671"/>
      <c r="EB10" s="671"/>
      <c r="EC10" s="671"/>
      <c r="ED10" s="671"/>
      <c r="EE10" s="671"/>
      <c r="EF10" s="671"/>
      <c r="EG10" s="671"/>
      <c r="EH10" s="671"/>
      <c r="EI10" s="671"/>
      <c r="EJ10" s="671"/>
      <c r="EK10" s="671"/>
      <c r="EL10" s="671"/>
      <c r="EM10" s="671"/>
      <c r="EN10" s="671"/>
      <c r="EO10" s="671"/>
      <c r="EP10" s="671"/>
      <c r="EQ10" s="671"/>
      <c r="ER10" s="671"/>
      <c r="ES10" s="671"/>
      <c r="ET10" s="671"/>
      <c r="EU10" s="671"/>
      <c r="EV10" s="671"/>
      <c r="EW10" s="671"/>
      <c r="EX10" s="671"/>
      <c r="EY10" s="671"/>
      <c r="EZ10" s="671"/>
      <c r="FA10" s="671"/>
      <c r="FB10" s="671"/>
      <c r="FC10" s="671"/>
      <c r="FD10" s="671"/>
      <c r="FE10" s="671"/>
      <c r="FF10" s="671"/>
      <c r="FG10" s="671"/>
      <c r="FH10" s="671"/>
      <c r="FI10" s="671"/>
      <c r="FJ10" s="671"/>
      <c r="FK10" s="671"/>
      <c r="FL10" s="671"/>
      <c r="FM10" s="671"/>
      <c r="FN10" s="671"/>
      <c r="FO10" s="671"/>
      <c r="FP10" s="671"/>
      <c r="FQ10" s="671"/>
      <c r="FR10" s="671"/>
      <c r="FS10" s="671"/>
      <c r="FT10" s="671"/>
      <c r="FU10" s="671"/>
      <c r="FV10" s="671"/>
      <c r="FW10" s="671"/>
      <c r="FX10" s="671"/>
      <c r="FY10" s="671"/>
      <c r="FZ10" s="671"/>
      <c r="GA10" s="671"/>
      <c r="GB10" s="671"/>
      <c r="GC10" s="671"/>
      <c r="GD10" s="671"/>
      <c r="GE10" s="671"/>
      <c r="GF10" s="671"/>
      <c r="GG10" s="671"/>
      <c r="GH10" s="671"/>
      <c r="GI10" s="671"/>
      <c r="GJ10" s="671"/>
      <c r="GK10" s="671"/>
      <c r="GL10" s="671"/>
      <c r="GM10" s="671"/>
      <c r="GN10" s="671"/>
      <c r="GO10" s="671"/>
      <c r="GP10" s="671"/>
      <c r="GQ10" s="671"/>
      <c r="GR10" s="671"/>
      <c r="GS10" s="671"/>
      <c r="GT10" s="671"/>
      <c r="GU10" s="671"/>
      <c r="GV10" s="671"/>
      <c r="GW10" s="671"/>
      <c r="GX10" s="671"/>
      <c r="GY10" s="671"/>
      <c r="GZ10" s="671"/>
      <c r="HA10" s="671"/>
      <c r="HB10" s="671"/>
      <c r="HC10" s="671"/>
      <c r="HD10" s="671"/>
      <c r="HE10" s="671"/>
      <c r="HF10" s="671"/>
      <c r="HG10" s="671"/>
      <c r="HH10" s="671"/>
      <c r="HI10" s="671"/>
      <c r="HJ10" s="671"/>
      <c r="HK10" s="671"/>
      <c r="HL10" s="671"/>
      <c r="HM10" s="671"/>
      <c r="HN10" s="671"/>
      <c r="HO10" s="671"/>
      <c r="HP10" s="671"/>
      <c r="HQ10" s="671"/>
      <c r="HR10" s="671"/>
      <c r="HS10" s="671"/>
      <c r="HT10" s="671"/>
      <c r="HU10" s="671"/>
      <c r="HV10" s="671"/>
      <c r="HW10" s="671"/>
      <c r="HX10" s="671"/>
      <c r="HY10" s="671"/>
      <c r="HZ10" s="671"/>
      <c r="IA10" s="671"/>
      <c r="IB10" s="671"/>
      <c r="IC10" s="671"/>
      <c r="ID10" s="671"/>
      <c r="IE10" s="671"/>
      <c r="IF10" s="671"/>
      <c r="IG10" s="671"/>
      <c r="IH10" s="671"/>
      <c r="II10" s="671"/>
      <c r="IJ10" s="671"/>
      <c r="IK10" s="671"/>
      <c r="IL10" s="671"/>
      <c r="IM10" s="671"/>
      <c r="IN10" s="671"/>
      <c r="IO10" s="671"/>
      <c r="IP10" s="671"/>
      <c r="IQ10" s="671"/>
      <c r="IR10" s="671"/>
      <c r="IS10" s="671"/>
      <c r="IT10" s="671"/>
      <c r="IU10" s="671"/>
      <c r="IV10" s="671"/>
    </row>
    <row r="11" spans="1:256" x14ac:dyDescent="0.2">
      <c r="A11" s="1723" t="s">
        <v>957</v>
      </c>
      <c r="B11" s="1724"/>
      <c r="C11" s="836">
        <v>-50000</v>
      </c>
      <c r="D11" s="1199"/>
      <c r="E11" s="1200"/>
      <c r="F11" s="1210"/>
      <c r="G11" s="1203"/>
      <c r="H11" s="1203"/>
      <c r="I11" s="1200"/>
      <c r="J11" s="1200"/>
      <c r="K11" s="1200"/>
      <c r="L11" s="1200"/>
      <c r="M11" s="1200"/>
      <c r="N11" s="671"/>
      <c r="O11" s="671"/>
      <c r="P11" s="671"/>
      <c r="Q11" s="671"/>
      <c r="R11" s="671"/>
      <c r="S11" s="671"/>
      <c r="T11" s="671"/>
      <c r="U11" s="671"/>
      <c r="V11" s="671"/>
      <c r="W11" s="671"/>
      <c r="X11" s="671"/>
      <c r="Y11" s="671"/>
      <c r="Z11" s="671"/>
      <c r="AA11" s="671"/>
      <c r="AB11" s="671"/>
      <c r="AC11" s="671"/>
      <c r="AD11" s="671"/>
      <c r="AE11" s="671"/>
      <c r="AF11" s="671"/>
      <c r="AG11" s="671"/>
      <c r="AH11" s="671"/>
      <c r="AI11" s="671"/>
      <c r="AJ11" s="671"/>
      <c r="AK11" s="671"/>
      <c r="AL11" s="671"/>
      <c r="AM11" s="671"/>
      <c r="AN11" s="671"/>
      <c r="AO11" s="671"/>
      <c r="AP11" s="671"/>
      <c r="AQ11" s="671"/>
      <c r="AR11" s="671"/>
      <c r="AS11" s="671"/>
      <c r="AT11" s="671"/>
      <c r="AU11" s="671"/>
      <c r="AV11" s="671"/>
      <c r="AW11" s="671"/>
      <c r="AX11" s="671"/>
      <c r="AY11" s="671"/>
      <c r="AZ11" s="671"/>
      <c r="BA11" s="671"/>
      <c r="BB11" s="671"/>
      <c r="BC11" s="671"/>
      <c r="BD11" s="671"/>
      <c r="BE11" s="671"/>
      <c r="BF11" s="671"/>
      <c r="BG11" s="671"/>
      <c r="BH11" s="671"/>
      <c r="BI11" s="671"/>
      <c r="BJ11" s="671"/>
      <c r="BK11" s="671"/>
      <c r="BL11" s="671"/>
      <c r="BM11" s="671"/>
      <c r="BN11" s="671"/>
      <c r="BO11" s="671"/>
      <c r="BP11" s="671"/>
      <c r="BQ11" s="671"/>
      <c r="BR11" s="671"/>
      <c r="BS11" s="671"/>
      <c r="BT11" s="671"/>
      <c r="BU11" s="671"/>
      <c r="BV11" s="671"/>
      <c r="BW11" s="671"/>
      <c r="BX11" s="671"/>
      <c r="BY11" s="671"/>
      <c r="BZ11" s="671"/>
      <c r="CA11" s="671"/>
      <c r="CB11" s="671"/>
      <c r="CC11" s="671"/>
      <c r="CD11" s="671"/>
      <c r="CE11" s="671"/>
      <c r="CF11" s="671"/>
      <c r="CG11" s="671"/>
      <c r="CH11" s="671"/>
      <c r="CI11" s="671"/>
      <c r="CJ11" s="671"/>
      <c r="CK11" s="671"/>
      <c r="CL11" s="671"/>
      <c r="CM11" s="671"/>
      <c r="CN11" s="671"/>
      <c r="CO11" s="671"/>
      <c r="CP11" s="671"/>
      <c r="CQ11" s="671"/>
      <c r="CR11" s="671"/>
      <c r="CS11" s="671"/>
      <c r="CT11" s="671"/>
      <c r="CU11" s="671"/>
      <c r="CV11" s="671"/>
      <c r="CW11" s="671"/>
      <c r="CX11" s="671"/>
      <c r="CY11" s="671"/>
      <c r="CZ11" s="671"/>
      <c r="DA11" s="671"/>
      <c r="DB11" s="671"/>
      <c r="DC11" s="671"/>
      <c r="DD11" s="671"/>
      <c r="DE11" s="671"/>
      <c r="DF11" s="671"/>
      <c r="DG11" s="671"/>
      <c r="DH11" s="671"/>
      <c r="DI11" s="671"/>
      <c r="DJ11" s="671"/>
      <c r="DK11" s="671"/>
      <c r="DL11" s="671"/>
      <c r="DM11" s="671"/>
      <c r="DN11" s="671"/>
      <c r="DO11" s="671"/>
      <c r="DP11" s="671"/>
      <c r="DQ11" s="671"/>
      <c r="DR11" s="671"/>
      <c r="DS11" s="671"/>
      <c r="DT11" s="671"/>
      <c r="DU11" s="671"/>
      <c r="DV11" s="671"/>
      <c r="DW11" s="671"/>
      <c r="DX11" s="671"/>
      <c r="DY11" s="671"/>
      <c r="DZ11" s="671"/>
      <c r="EA11" s="671"/>
      <c r="EB11" s="671"/>
      <c r="EC11" s="671"/>
      <c r="ED11" s="671"/>
      <c r="EE11" s="671"/>
      <c r="EF11" s="671"/>
      <c r="EG11" s="671"/>
      <c r="EH11" s="671"/>
      <c r="EI11" s="671"/>
      <c r="EJ11" s="671"/>
      <c r="EK11" s="671"/>
      <c r="EL11" s="671"/>
      <c r="EM11" s="671"/>
      <c r="EN11" s="671"/>
      <c r="EO11" s="671"/>
      <c r="EP11" s="671"/>
      <c r="EQ11" s="671"/>
      <c r="ER11" s="671"/>
      <c r="ES11" s="671"/>
      <c r="ET11" s="671"/>
      <c r="EU11" s="671"/>
      <c r="EV11" s="671"/>
      <c r="EW11" s="671"/>
      <c r="EX11" s="671"/>
      <c r="EY11" s="671"/>
      <c r="EZ11" s="671"/>
      <c r="FA11" s="671"/>
      <c r="FB11" s="671"/>
      <c r="FC11" s="671"/>
      <c r="FD11" s="671"/>
      <c r="FE11" s="671"/>
      <c r="FF11" s="671"/>
      <c r="FG11" s="671"/>
      <c r="FH11" s="671"/>
      <c r="FI11" s="671"/>
      <c r="FJ11" s="671"/>
      <c r="FK11" s="671"/>
      <c r="FL11" s="671"/>
      <c r="FM11" s="671"/>
      <c r="FN11" s="671"/>
      <c r="FO11" s="671"/>
      <c r="FP11" s="671"/>
      <c r="FQ11" s="671"/>
      <c r="FR11" s="671"/>
      <c r="FS11" s="671"/>
      <c r="FT11" s="671"/>
      <c r="FU11" s="671"/>
      <c r="FV11" s="671"/>
      <c r="FW11" s="671"/>
      <c r="FX11" s="671"/>
      <c r="FY11" s="671"/>
      <c r="FZ11" s="671"/>
      <c r="GA11" s="671"/>
      <c r="GB11" s="671"/>
      <c r="GC11" s="671"/>
      <c r="GD11" s="671"/>
      <c r="GE11" s="671"/>
      <c r="GF11" s="671"/>
      <c r="GG11" s="671"/>
      <c r="GH11" s="671"/>
      <c r="GI11" s="671"/>
      <c r="GJ11" s="671"/>
      <c r="GK11" s="671"/>
      <c r="GL11" s="671"/>
      <c r="GM11" s="671"/>
      <c r="GN11" s="671"/>
      <c r="GO11" s="671"/>
      <c r="GP11" s="671"/>
      <c r="GQ11" s="671"/>
      <c r="GR11" s="671"/>
      <c r="GS11" s="671"/>
      <c r="GT11" s="671"/>
      <c r="GU11" s="671"/>
      <c r="GV11" s="671"/>
      <c r="GW11" s="671"/>
      <c r="GX11" s="671"/>
      <c r="GY11" s="671"/>
      <c r="GZ11" s="671"/>
      <c r="HA11" s="671"/>
      <c r="HB11" s="671"/>
      <c r="HC11" s="671"/>
      <c r="HD11" s="671"/>
      <c r="HE11" s="671"/>
      <c r="HF11" s="671"/>
      <c r="HG11" s="671"/>
      <c r="HH11" s="671"/>
      <c r="HI11" s="671"/>
      <c r="HJ11" s="671"/>
      <c r="HK11" s="671"/>
      <c r="HL11" s="671"/>
      <c r="HM11" s="671"/>
      <c r="HN11" s="671"/>
      <c r="HO11" s="671"/>
      <c r="HP11" s="671"/>
      <c r="HQ11" s="671"/>
      <c r="HR11" s="671"/>
      <c r="HS11" s="671"/>
      <c r="HT11" s="671"/>
      <c r="HU11" s="671"/>
      <c r="HV11" s="671"/>
      <c r="HW11" s="671"/>
      <c r="HX11" s="671"/>
      <c r="HY11" s="671"/>
      <c r="HZ11" s="671"/>
      <c r="IA11" s="671"/>
      <c r="IB11" s="671"/>
      <c r="IC11" s="671"/>
      <c r="ID11" s="671"/>
      <c r="IE11" s="671"/>
      <c r="IF11" s="671"/>
      <c r="IG11" s="671"/>
      <c r="IH11" s="671"/>
      <c r="II11" s="671"/>
      <c r="IJ11" s="671"/>
      <c r="IK11" s="671"/>
      <c r="IL11" s="671"/>
      <c r="IM11" s="671"/>
      <c r="IN11" s="671"/>
      <c r="IO11" s="671"/>
      <c r="IP11" s="671"/>
      <c r="IQ11" s="671"/>
      <c r="IR11" s="671"/>
      <c r="IS11" s="671"/>
      <c r="IT11" s="671"/>
      <c r="IU11" s="671"/>
      <c r="IV11" s="671"/>
    </row>
    <row r="12" spans="1:256" ht="13.5" thickBot="1" x14ac:dyDescent="0.25">
      <c r="A12" s="1726" t="s">
        <v>958</v>
      </c>
      <c r="B12" s="1724"/>
      <c r="C12" s="1015"/>
      <c r="D12" s="1204"/>
      <c r="E12" s="1200"/>
      <c r="F12" s="1210"/>
      <c r="G12" s="1208"/>
      <c r="H12" s="1203"/>
      <c r="I12" s="1200"/>
      <c r="J12" s="1200"/>
      <c r="K12" s="1200"/>
      <c r="L12" s="1200"/>
      <c r="M12" s="1200"/>
      <c r="N12" s="671"/>
      <c r="O12" s="671"/>
      <c r="P12" s="671"/>
      <c r="Q12" s="671"/>
      <c r="R12" s="671"/>
      <c r="S12" s="671"/>
      <c r="T12" s="671"/>
      <c r="U12" s="671"/>
      <c r="V12" s="671"/>
      <c r="W12" s="671"/>
      <c r="X12" s="671"/>
      <c r="Y12" s="671"/>
      <c r="Z12" s="671"/>
      <c r="AA12" s="671"/>
      <c r="AB12" s="671"/>
      <c r="AC12" s="671"/>
      <c r="AD12" s="671"/>
      <c r="AE12" s="671"/>
      <c r="AF12" s="671"/>
      <c r="AG12" s="671"/>
      <c r="AH12" s="671"/>
      <c r="AI12" s="671"/>
      <c r="AJ12" s="671"/>
      <c r="AK12" s="671"/>
      <c r="AL12" s="671"/>
      <c r="AM12" s="671"/>
      <c r="AN12" s="671"/>
      <c r="AO12" s="671"/>
      <c r="AP12" s="671"/>
      <c r="AQ12" s="671"/>
      <c r="AR12" s="671"/>
      <c r="AS12" s="671"/>
      <c r="AT12" s="671"/>
      <c r="AU12" s="671"/>
      <c r="AV12" s="671"/>
      <c r="AW12" s="671"/>
      <c r="AX12" s="671"/>
      <c r="AY12" s="671"/>
      <c r="AZ12" s="671"/>
      <c r="BA12" s="671"/>
      <c r="BB12" s="671"/>
      <c r="BC12" s="671"/>
      <c r="BD12" s="671"/>
      <c r="BE12" s="671"/>
      <c r="BF12" s="671"/>
      <c r="BG12" s="671"/>
      <c r="BH12" s="671"/>
      <c r="BI12" s="671"/>
      <c r="BJ12" s="671"/>
      <c r="BK12" s="671"/>
      <c r="BL12" s="671"/>
      <c r="BM12" s="671"/>
      <c r="BN12" s="671"/>
      <c r="BO12" s="671"/>
      <c r="BP12" s="671"/>
      <c r="BQ12" s="671"/>
      <c r="BR12" s="671"/>
      <c r="BS12" s="671"/>
      <c r="BT12" s="671"/>
      <c r="BU12" s="671"/>
      <c r="BV12" s="671"/>
      <c r="BW12" s="671"/>
      <c r="BX12" s="671"/>
      <c r="BY12" s="671"/>
      <c r="BZ12" s="671"/>
      <c r="CA12" s="671"/>
      <c r="CB12" s="671"/>
      <c r="CC12" s="671"/>
      <c r="CD12" s="671"/>
      <c r="CE12" s="671"/>
      <c r="CF12" s="671"/>
      <c r="CG12" s="671"/>
      <c r="CH12" s="671"/>
      <c r="CI12" s="671"/>
      <c r="CJ12" s="671"/>
      <c r="CK12" s="671"/>
      <c r="CL12" s="671"/>
      <c r="CM12" s="671"/>
      <c r="CN12" s="671"/>
      <c r="CO12" s="671"/>
      <c r="CP12" s="671"/>
      <c r="CQ12" s="671"/>
      <c r="CR12" s="671"/>
      <c r="CS12" s="671"/>
      <c r="CT12" s="671"/>
      <c r="CU12" s="671"/>
      <c r="CV12" s="671"/>
      <c r="CW12" s="671"/>
      <c r="CX12" s="671"/>
      <c r="CY12" s="671"/>
      <c r="CZ12" s="671"/>
      <c r="DA12" s="671"/>
      <c r="DB12" s="671"/>
      <c r="DC12" s="671"/>
      <c r="DD12" s="671"/>
      <c r="DE12" s="671"/>
      <c r="DF12" s="671"/>
      <c r="DG12" s="671"/>
      <c r="DH12" s="671"/>
      <c r="DI12" s="671"/>
      <c r="DJ12" s="671"/>
      <c r="DK12" s="671"/>
      <c r="DL12" s="671"/>
      <c r="DM12" s="671"/>
      <c r="DN12" s="671"/>
      <c r="DO12" s="671"/>
      <c r="DP12" s="671"/>
      <c r="DQ12" s="671"/>
      <c r="DR12" s="671"/>
      <c r="DS12" s="671"/>
      <c r="DT12" s="671"/>
      <c r="DU12" s="671"/>
      <c r="DV12" s="671"/>
      <c r="DW12" s="671"/>
      <c r="DX12" s="671"/>
      <c r="DY12" s="671"/>
      <c r="DZ12" s="671"/>
      <c r="EA12" s="671"/>
      <c r="EB12" s="671"/>
      <c r="EC12" s="671"/>
      <c r="ED12" s="671"/>
      <c r="EE12" s="671"/>
      <c r="EF12" s="671"/>
      <c r="EG12" s="671"/>
      <c r="EH12" s="671"/>
      <c r="EI12" s="671"/>
      <c r="EJ12" s="671"/>
      <c r="EK12" s="671"/>
      <c r="EL12" s="671"/>
      <c r="EM12" s="671"/>
      <c r="EN12" s="671"/>
      <c r="EO12" s="671"/>
      <c r="EP12" s="671"/>
      <c r="EQ12" s="671"/>
      <c r="ER12" s="671"/>
      <c r="ES12" s="671"/>
      <c r="ET12" s="671"/>
      <c r="EU12" s="671"/>
      <c r="EV12" s="671"/>
      <c r="EW12" s="671"/>
      <c r="EX12" s="671"/>
      <c r="EY12" s="671"/>
      <c r="EZ12" s="671"/>
      <c r="FA12" s="671"/>
      <c r="FB12" s="671"/>
      <c r="FC12" s="671"/>
      <c r="FD12" s="671"/>
      <c r="FE12" s="671"/>
      <c r="FF12" s="671"/>
      <c r="FG12" s="671"/>
      <c r="FH12" s="671"/>
      <c r="FI12" s="671"/>
      <c r="FJ12" s="671"/>
      <c r="FK12" s="671"/>
      <c r="FL12" s="671"/>
      <c r="FM12" s="671"/>
      <c r="FN12" s="671"/>
      <c r="FO12" s="671"/>
      <c r="FP12" s="671"/>
      <c r="FQ12" s="671"/>
      <c r="FR12" s="671"/>
      <c r="FS12" s="671"/>
      <c r="FT12" s="671"/>
      <c r="FU12" s="671"/>
      <c r="FV12" s="671"/>
      <c r="FW12" s="671"/>
      <c r="FX12" s="671"/>
      <c r="FY12" s="671"/>
      <c r="FZ12" s="671"/>
      <c r="GA12" s="671"/>
      <c r="GB12" s="671"/>
      <c r="GC12" s="671"/>
      <c r="GD12" s="671"/>
      <c r="GE12" s="671"/>
      <c r="GF12" s="671"/>
      <c r="GG12" s="671"/>
      <c r="GH12" s="671"/>
      <c r="GI12" s="671"/>
      <c r="GJ12" s="671"/>
      <c r="GK12" s="671"/>
      <c r="GL12" s="671"/>
      <c r="GM12" s="671"/>
      <c r="GN12" s="671"/>
      <c r="GO12" s="671"/>
      <c r="GP12" s="671"/>
      <c r="GQ12" s="671"/>
      <c r="GR12" s="671"/>
      <c r="GS12" s="671"/>
      <c r="GT12" s="671"/>
      <c r="GU12" s="671"/>
      <c r="GV12" s="671"/>
      <c r="GW12" s="671"/>
      <c r="GX12" s="671"/>
      <c r="GY12" s="671"/>
      <c r="GZ12" s="671"/>
      <c r="HA12" s="671"/>
      <c r="HB12" s="671"/>
      <c r="HC12" s="671"/>
      <c r="HD12" s="671"/>
      <c r="HE12" s="671"/>
      <c r="HF12" s="671"/>
      <c r="HG12" s="671"/>
      <c r="HH12" s="671"/>
      <c r="HI12" s="671"/>
      <c r="HJ12" s="671"/>
      <c r="HK12" s="671"/>
      <c r="HL12" s="671"/>
      <c r="HM12" s="671"/>
      <c r="HN12" s="671"/>
      <c r="HO12" s="671"/>
      <c r="HP12" s="671"/>
      <c r="HQ12" s="671"/>
      <c r="HR12" s="671"/>
      <c r="HS12" s="671"/>
      <c r="HT12" s="671"/>
      <c r="HU12" s="671"/>
      <c r="HV12" s="671"/>
      <c r="HW12" s="671"/>
      <c r="HX12" s="671"/>
      <c r="HY12" s="671"/>
      <c r="HZ12" s="671"/>
      <c r="IA12" s="671"/>
      <c r="IB12" s="671"/>
      <c r="IC12" s="671"/>
      <c r="ID12" s="671"/>
      <c r="IE12" s="671"/>
      <c r="IF12" s="671"/>
      <c r="IG12" s="671"/>
      <c r="IH12" s="671"/>
      <c r="II12" s="671"/>
      <c r="IJ12" s="671"/>
      <c r="IK12" s="671"/>
      <c r="IL12" s="671"/>
      <c r="IM12" s="671"/>
      <c r="IN12" s="671"/>
      <c r="IO12" s="671"/>
      <c r="IP12" s="671"/>
      <c r="IQ12" s="671"/>
      <c r="IR12" s="671"/>
      <c r="IS12" s="671"/>
      <c r="IT12" s="671"/>
      <c r="IU12" s="671"/>
      <c r="IV12" s="671"/>
    </row>
    <row r="13" spans="1:256" ht="13.5" thickBot="1" x14ac:dyDescent="0.25">
      <c r="A13" s="1727" t="s">
        <v>959</v>
      </c>
      <c r="B13" s="1728"/>
      <c r="C13" s="837">
        <f>C7+C8+C10+C11+C12+C9</f>
        <v>2324977.7293099989</v>
      </c>
      <c r="D13" s="1209"/>
      <c r="G13" s="1203"/>
      <c r="I13" s="1200"/>
      <c r="J13" s="1200"/>
      <c r="K13" s="1200"/>
      <c r="L13" s="1200"/>
      <c r="M13" s="1200"/>
      <c r="N13" s="671"/>
      <c r="O13" s="671"/>
      <c r="P13" s="671"/>
      <c r="Q13" s="671"/>
      <c r="R13" s="671"/>
      <c r="S13" s="671"/>
      <c r="T13" s="671"/>
      <c r="U13" s="671"/>
      <c r="V13" s="671"/>
      <c r="W13" s="671"/>
      <c r="X13" s="671"/>
      <c r="Y13" s="671"/>
      <c r="Z13" s="671"/>
      <c r="AA13" s="671"/>
      <c r="AB13" s="671"/>
      <c r="AC13" s="671"/>
      <c r="AD13" s="671"/>
      <c r="AE13" s="671"/>
      <c r="AF13" s="671"/>
      <c r="AG13" s="671"/>
      <c r="AH13" s="671"/>
      <c r="AI13" s="671"/>
      <c r="AJ13" s="671"/>
      <c r="AK13" s="671"/>
      <c r="AL13" s="671"/>
      <c r="AM13" s="671"/>
      <c r="AN13" s="671"/>
      <c r="AO13" s="671"/>
      <c r="AP13" s="671"/>
      <c r="AQ13" s="671"/>
      <c r="AR13" s="671"/>
      <c r="AS13" s="671"/>
      <c r="AT13" s="671"/>
      <c r="AU13" s="671"/>
      <c r="AV13" s="671"/>
      <c r="AW13" s="671"/>
      <c r="AX13" s="671"/>
      <c r="AY13" s="671"/>
      <c r="AZ13" s="671"/>
      <c r="BA13" s="671"/>
      <c r="BB13" s="671"/>
      <c r="BC13" s="671"/>
      <c r="BD13" s="671"/>
      <c r="BE13" s="671"/>
      <c r="BF13" s="671"/>
      <c r="BG13" s="671"/>
      <c r="BH13" s="671"/>
      <c r="BI13" s="671"/>
      <c r="BJ13" s="671"/>
      <c r="BK13" s="671"/>
      <c r="BL13" s="671"/>
      <c r="BM13" s="671"/>
      <c r="BN13" s="671"/>
      <c r="BO13" s="671"/>
      <c r="BP13" s="671"/>
      <c r="BQ13" s="671"/>
      <c r="BR13" s="671"/>
      <c r="BS13" s="671"/>
      <c r="BT13" s="671"/>
      <c r="BU13" s="671"/>
      <c r="BV13" s="671"/>
      <c r="BW13" s="671"/>
      <c r="BX13" s="671"/>
      <c r="BY13" s="671"/>
      <c r="BZ13" s="671"/>
      <c r="CA13" s="671"/>
      <c r="CB13" s="671"/>
      <c r="CC13" s="671"/>
      <c r="CD13" s="671"/>
      <c r="CE13" s="671"/>
      <c r="CF13" s="671"/>
      <c r="CG13" s="671"/>
      <c r="CH13" s="671"/>
      <c r="CI13" s="671"/>
      <c r="CJ13" s="671"/>
      <c r="CK13" s="671"/>
      <c r="CL13" s="671"/>
      <c r="CM13" s="671"/>
      <c r="CN13" s="671"/>
      <c r="CO13" s="671"/>
      <c r="CP13" s="671"/>
      <c r="CQ13" s="671"/>
      <c r="CR13" s="671"/>
      <c r="CS13" s="671"/>
      <c r="CT13" s="671"/>
      <c r="CU13" s="671"/>
      <c r="CV13" s="671"/>
      <c r="CW13" s="671"/>
      <c r="CX13" s="671"/>
      <c r="CY13" s="671"/>
      <c r="CZ13" s="671"/>
      <c r="DA13" s="671"/>
      <c r="DB13" s="671"/>
      <c r="DC13" s="671"/>
      <c r="DD13" s="671"/>
      <c r="DE13" s="671"/>
      <c r="DF13" s="671"/>
      <c r="DG13" s="671"/>
      <c r="DH13" s="671"/>
      <c r="DI13" s="671"/>
      <c r="DJ13" s="671"/>
      <c r="DK13" s="671"/>
      <c r="DL13" s="671"/>
      <c r="DM13" s="671"/>
      <c r="DN13" s="671"/>
      <c r="DO13" s="671"/>
      <c r="DP13" s="671"/>
      <c r="DQ13" s="671"/>
      <c r="DR13" s="671"/>
      <c r="DS13" s="671"/>
      <c r="DT13" s="671"/>
      <c r="DU13" s="671"/>
      <c r="DV13" s="671"/>
      <c r="DW13" s="671"/>
      <c r="DX13" s="671"/>
      <c r="DY13" s="671"/>
      <c r="DZ13" s="671"/>
      <c r="EA13" s="671"/>
      <c r="EB13" s="671"/>
      <c r="EC13" s="671"/>
      <c r="ED13" s="671"/>
      <c r="EE13" s="671"/>
      <c r="EF13" s="671"/>
      <c r="EG13" s="671"/>
      <c r="EH13" s="671"/>
      <c r="EI13" s="671"/>
      <c r="EJ13" s="671"/>
      <c r="EK13" s="671"/>
      <c r="EL13" s="671"/>
      <c r="EM13" s="671"/>
      <c r="EN13" s="671"/>
      <c r="EO13" s="671"/>
      <c r="EP13" s="671"/>
      <c r="EQ13" s="671"/>
      <c r="ER13" s="671"/>
      <c r="ES13" s="671"/>
      <c r="ET13" s="671"/>
      <c r="EU13" s="671"/>
      <c r="EV13" s="671"/>
      <c r="EW13" s="671"/>
      <c r="EX13" s="671"/>
      <c r="EY13" s="671"/>
      <c r="EZ13" s="671"/>
      <c r="FA13" s="671"/>
      <c r="FB13" s="671"/>
      <c r="FC13" s="671"/>
      <c r="FD13" s="671"/>
      <c r="FE13" s="671"/>
      <c r="FF13" s="671"/>
      <c r="FG13" s="671"/>
      <c r="FH13" s="671"/>
      <c r="FI13" s="671"/>
      <c r="FJ13" s="671"/>
      <c r="FK13" s="671"/>
      <c r="FL13" s="671"/>
      <c r="FM13" s="671"/>
      <c r="FN13" s="671"/>
      <c r="FO13" s="671"/>
      <c r="FP13" s="671"/>
      <c r="FQ13" s="671"/>
      <c r="FR13" s="671"/>
      <c r="FS13" s="671"/>
      <c r="FT13" s="671"/>
      <c r="FU13" s="671"/>
      <c r="FV13" s="671"/>
      <c r="FW13" s="671"/>
      <c r="FX13" s="671"/>
      <c r="FY13" s="671"/>
      <c r="FZ13" s="671"/>
      <c r="GA13" s="671"/>
      <c r="GB13" s="671"/>
      <c r="GC13" s="671"/>
      <c r="GD13" s="671"/>
      <c r="GE13" s="671"/>
      <c r="GF13" s="671"/>
      <c r="GG13" s="671"/>
      <c r="GH13" s="671"/>
      <c r="GI13" s="671"/>
      <c r="GJ13" s="671"/>
      <c r="GK13" s="671"/>
      <c r="GL13" s="671"/>
      <c r="GM13" s="671"/>
      <c r="GN13" s="671"/>
      <c r="GO13" s="671"/>
      <c r="GP13" s="671"/>
      <c r="GQ13" s="671"/>
      <c r="GR13" s="671"/>
      <c r="GS13" s="671"/>
      <c r="GT13" s="671"/>
      <c r="GU13" s="671"/>
      <c r="GV13" s="671"/>
      <c r="GW13" s="671"/>
      <c r="GX13" s="671"/>
      <c r="GY13" s="671"/>
      <c r="GZ13" s="671"/>
      <c r="HA13" s="671"/>
      <c r="HB13" s="671"/>
      <c r="HC13" s="671"/>
      <c r="HD13" s="671"/>
      <c r="HE13" s="671"/>
      <c r="HF13" s="671"/>
      <c r="HG13" s="671"/>
      <c r="HH13" s="671"/>
      <c r="HI13" s="671"/>
      <c r="HJ13" s="671"/>
      <c r="HK13" s="671"/>
      <c r="HL13" s="671"/>
      <c r="HM13" s="671"/>
      <c r="HN13" s="671"/>
      <c r="HO13" s="671"/>
      <c r="HP13" s="671"/>
      <c r="HQ13" s="671"/>
      <c r="HR13" s="671"/>
      <c r="HS13" s="671"/>
      <c r="HT13" s="671"/>
      <c r="HU13" s="671"/>
      <c r="HV13" s="671"/>
      <c r="HW13" s="671"/>
      <c r="HX13" s="671"/>
      <c r="HY13" s="671"/>
      <c r="HZ13" s="671"/>
      <c r="IA13" s="671"/>
      <c r="IB13" s="671"/>
      <c r="IC13" s="671"/>
      <c r="ID13" s="671"/>
      <c r="IE13" s="671"/>
      <c r="IF13" s="671"/>
      <c r="IG13" s="671"/>
      <c r="IH13" s="671"/>
      <c r="II13" s="671"/>
      <c r="IJ13" s="671"/>
      <c r="IK13" s="671"/>
      <c r="IL13" s="671"/>
      <c r="IM13" s="671"/>
      <c r="IN13" s="671"/>
      <c r="IO13" s="671"/>
      <c r="IP13" s="671"/>
      <c r="IQ13" s="671"/>
      <c r="IR13" s="671"/>
      <c r="IS13" s="671"/>
      <c r="IT13" s="671"/>
      <c r="IU13" s="671"/>
      <c r="IV13" s="671"/>
    </row>
    <row r="14" spans="1:256" ht="24" customHeight="1" x14ac:dyDescent="0.2">
      <c r="A14" s="1725" t="s">
        <v>5</v>
      </c>
      <c r="B14" s="1725"/>
      <c r="C14" s="1725"/>
      <c r="D14" s="1199"/>
      <c r="E14" s="1200"/>
      <c r="F14" s="1209"/>
      <c r="G14" s="1200"/>
      <c r="H14" s="1200"/>
      <c r="I14" s="1200"/>
      <c r="J14" s="1200"/>
      <c r="K14" s="1200"/>
      <c r="L14" s="1200"/>
      <c r="M14" s="1200"/>
      <c r="N14" s="671"/>
      <c r="O14" s="671"/>
      <c r="P14" s="671"/>
      <c r="Q14" s="671"/>
      <c r="R14" s="671"/>
      <c r="S14" s="671"/>
      <c r="T14" s="671"/>
      <c r="U14" s="671"/>
      <c r="V14" s="671"/>
      <c r="W14" s="671"/>
      <c r="X14" s="671"/>
      <c r="Y14" s="671"/>
      <c r="Z14" s="671"/>
      <c r="AA14" s="671"/>
      <c r="AB14" s="671"/>
      <c r="AC14" s="671"/>
      <c r="AD14" s="671"/>
      <c r="AE14" s="671"/>
      <c r="AF14" s="671"/>
      <c r="AG14" s="671"/>
      <c r="AH14" s="671"/>
      <c r="AI14" s="671"/>
      <c r="AJ14" s="671"/>
      <c r="AK14" s="671"/>
      <c r="AL14" s="671"/>
      <c r="AM14" s="671"/>
      <c r="AN14" s="671"/>
      <c r="AO14" s="671"/>
      <c r="AP14" s="671"/>
      <c r="AQ14" s="671"/>
      <c r="AR14" s="671"/>
      <c r="AS14" s="671"/>
      <c r="AT14" s="671"/>
      <c r="AU14" s="671"/>
      <c r="AV14" s="671"/>
      <c r="AW14" s="671"/>
      <c r="AX14" s="671"/>
      <c r="AY14" s="671"/>
      <c r="AZ14" s="671"/>
      <c r="BA14" s="671"/>
      <c r="BB14" s="671"/>
      <c r="BC14" s="671"/>
      <c r="BD14" s="671"/>
      <c r="BE14" s="671"/>
      <c r="BF14" s="671"/>
      <c r="BG14" s="671"/>
      <c r="BH14" s="671"/>
      <c r="BI14" s="671"/>
      <c r="BJ14" s="671"/>
      <c r="BK14" s="671"/>
      <c r="BL14" s="671"/>
      <c r="BM14" s="671"/>
      <c r="BN14" s="671"/>
      <c r="BO14" s="671"/>
      <c r="BP14" s="671"/>
      <c r="BQ14" s="671"/>
      <c r="BR14" s="671"/>
      <c r="BS14" s="671"/>
      <c r="BT14" s="671"/>
      <c r="BU14" s="671"/>
      <c r="BV14" s="671"/>
      <c r="BW14" s="671"/>
      <c r="BX14" s="671"/>
      <c r="BY14" s="671"/>
      <c r="BZ14" s="671"/>
      <c r="CA14" s="671"/>
      <c r="CB14" s="671"/>
      <c r="CC14" s="671"/>
      <c r="CD14" s="671"/>
      <c r="CE14" s="671"/>
      <c r="CF14" s="671"/>
      <c r="CG14" s="671"/>
      <c r="CH14" s="671"/>
      <c r="CI14" s="671"/>
      <c r="CJ14" s="671"/>
      <c r="CK14" s="671"/>
      <c r="CL14" s="671"/>
      <c r="CM14" s="671"/>
      <c r="CN14" s="671"/>
      <c r="CO14" s="671"/>
      <c r="CP14" s="671"/>
      <c r="CQ14" s="671"/>
      <c r="CR14" s="671"/>
      <c r="CS14" s="671"/>
      <c r="CT14" s="671"/>
      <c r="CU14" s="671"/>
      <c r="CV14" s="671"/>
      <c r="CW14" s="671"/>
      <c r="CX14" s="671"/>
      <c r="CY14" s="671"/>
      <c r="CZ14" s="671"/>
      <c r="DA14" s="671"/>
      <c r="DB14" s="671"/>
      <c r="DC14" s="671"/>
      <c r="DD14" s="671"/>
      <c r="DE14" s="671"/>
      <c r="DF14" s="671"/>
      <c r="DG14" s="671"/>
      <c r="DH14" s="671"/>
      <c r="DI14" s="671"/>
      <c r="DJ14" s="671"/>
      <c r="DK14" s="671"/>
      <c r="DL14" s="671"/>
      <c r="DM14" s="671"/>
      <c r="DN14" s="671"/>
      <c r="DO14" s="671"/>
      <c r="DP14" s="671"/>
      <c r="DQ14" s="671"/>
      <c r="DR14" s="671"/>
      <c r="DS14" s="671"/>
      <c r="DT14" s="671"/>
      <c r="DU14" s="671"/>
      <c r="DV14" s="671"/>
      <c r="DW14" s="671"/>
      <c r="DX14" s="671"/>
      <c r="DY14" s="671"/>
      <c r="DZ14" s="671"/>
      <c r="EA14" s="671"/>
      <c r="EB14" s="671"/>
      <c r="EC14" s="671"/>
      <c r="ED14" s="671"/>
      <c r="EE14" s="671"/>
      <c r="EF14" s="671"/>
      <c r="EG14" s="671"/>
      <c r="EH14" s="671"/>
      <c r="EI14" s="671"/>
      <c r="EJ14" s="671"/>
      <c r="EK14" s="671"/>
      <c r="EL14" s="671"/>
      <c r="EM14" s="671"/>
      <c r="EN14" s="671"/>
      <c r="EO14" s="671"/>
      <c r="EP14" s="671"/>
      <c r="EQ14" s="671"/>
      <c r="ER14" s="671"/>
      <c r="ES14" s="671"/>
      <c r="ET14" s="671"/>
      <c r="EU14" s="671"/>
      <c r="EV14" s="671"/>
      <c r="EW14" s="671"/>
      <c r="EX14" s="671"/>
      <c r="EY14" s="671"/>
      <c r="EZ14" s="671"/>
      <c r="FA14" s="671"/>
      <c r="FB14" s="671"/>
      <c r="FC14" s="671"/>
      <c r="FD14" s="671"/>
      <c r="FE14" s="671"/>
      <c r="FF14" s="671"/>
      <c r="FG14" s="671"/>
      <c r="FH14" s="671"/>
      <c r="FI14" s="671"/>
      <c r="FJ14" s="671"/>
      <c r="FK14" s="671"/>
      <c r="FL14" s="671"/>
      <c r="FM14" s="671"/>
      <c r="FN14" s="671"/>
      <c r="FO14" s="671"/>
      <c r="FP14" s="671"/>
      <c r="FQ14" s="671"/>
      <c r="FR14" s="671"/>
      <c r="FS14" s="671"/>
      <c r="FT14" s="671"/>
      <c r="FU14" s="671"/>
      <c r="FV14" s="671"/>
      <c r="FW14" s="671"/>
      <c r="FX14" s="671"/>
      <c r="FY14" s="671"/>
      <c r="FZ14" s="671"/>
      <c r="GA14" s="671"/>
      <c r="GB14" s="671"/>
      <c r="GC14" s="671"/>
      <c r="GD14" s="671"/>
      <c r="GE14" s="671"/>
      <c r="GF14" s="671"/>
      <c r="GG14" s="671"/>
      <c r="GH14" s="671"/>
      <c r="GI14" s="671"/>
      <c r="GJ14" s="671"/>
      <c r="GK14" s="671"/>
      <c r="GL14" s="671"/>
      <c r="GM14" s="671"/>
      <c r="GN14" s="671"/>
      <c r="GO14" s="671"/>
      <c r="GP14" s="671"/>
      <c r="GQ14" s="671"/>
      <c r="GR14" s="671"/>
      <c r="GS14" s="671"/>
      <c r="GT14" s="671"/>
      <c r="GU14" s="671"/>
      <c r="GV14" s="671"/>
      <c r="GW14" s="671"/>
      <c r="GX14" s="671"/>
      <c r="GY14" s="671"/>
      <c r="GZ14" s="671"/>
      <c r="HA14" s="671"/>
      <c r="HB14" s="671"/>
      <c r="HC14" s="671"/>
      <c r="HD14" s="671"/>
      <c r="HE14" s="671"/>
      <c r="HF14" s="671"/>
      <c r="HG14" s="671"/>
      <c r="HH14" s="671"/>
      <c r="HI14" s="671"/>
      <c r="HJ14" s="671"/>
      <c r="HK14" s="671"/>
      <c r="HL14" s="671"/>
      <c r="HM14" s="671"/>
      <c r="HN14" s="671"/>
      <c r="HO14" s="671"/>
      <c r="HP14" s="671"/>
      <c r="HQ14" s="671"/>
      <c r="HR14" s="671"/>
      <c r="HS14" s="671"/>
      <c r="HT14" s="671"/>
      <c r="HU14" s="671"/>
      <c r="HV14" s="671"/>
      <c r="HW14" s="671"/>
      <c r="HX14" s="671"/>
      <c r="HY14" s="671"/>
      <c r="HZ14" s="671"/>
      <c r="IA14" s="671"/>
      <c r="IB14" s="671"/>
      <c r="IC14" s="671"/>
      <c r="ID14" s="671"/>
      <c r="IE14" s="671"/>
      <c r="IF14" s="671"/>
      <c r="IG14" s="671"/>
      <c r="IH14" s="671"/>
      <c r="II14" s="671"/>
      <c r="IJ14" s="671"/>
      <c r="IK14" s="671"/>
      <c r="IL14" s="671"/>
      <c r="IM14" s="671"/>
      <c r="IN14" s="671"/>
      <c r="IO14" s="671"/>
      <c r="IP14" s="671"/>
      <c r="IQ14" s="671"/>
      <c r="IR14" s="671"/>
      <c r="IS14" s="671"/>
      <c r="IT14" s="671"/>
      <c r="IU14" s="671"/>
      <c r="IV14" s="671"/>
    </row>
    <row r="15" spans="1:256" ht="14.25" customHeight="1" thickBot="1" x14ac:dyDescent="0.25">
      <c r="A15" s="939"/>
      <c r="B15" s="939"/>
      <c r="C15" s="939"/>
      <c r="D15" s="1212"/>
      <c r="E15" s="1200"/>
      <c r="F15" s="1200"/>
      <c r="G15" s="1200"/>
      <c r="H15" s="1200"/>
      <c r="I15" s="1200"/>
      <c r="J15" s="1200"/>
      <c r="K15" s="1200"/>
      <c r="L15" s="1200"/>
      <c r="M15" s="1200"/>
      <c r="N15" s="671"/>
      <c r="O15" s="671"/>
      <c r="P15" s="671"/>
      <c r="Q15" s="671"/>
      <c r="R15" s="671"/>
      <c r="S15" s="671"/>
      <c r="T15" s="671"/>
      <c r="U15" s="671"/>
      <c r="V15" s="671"/>
      <c r="W15" s="671"/>
      <c r="X15" s="671"/>
      <c r="Y15" s="671"/>
      <c r="Z15" s="671"/>
      <c r="AA15" s="671"/>
      <c r="AB15" s="671"/>
      <c r="AC15" s="671"/>
      <c r="AD15" s="671"/>
      <c r="AE15" s="671"/>
      <c r="AF15" s="671"/>
      <c r="AG15" s="671"/>
      <c r="AH15" s="671"/>
      <c r="AI15" s="671"/>
      <c r="AJ15" s="671"/>
      <c r="AK15" s="671"/>
      <c r="AL15" s="671"/>
      <c r="AM15" s="671"/>
      <c r="AN15" s="671"/>
      <c r="AO15" s="671"/>
      <c r="AP15" s="671"/>
      <c r="AQ15" s="671"/>
      <c r="AR15" s="671"/>
      <c r="AS15" s="671"/>
      <c r="AT15" s="671"/>
      <c r="AU15" s="671"/>
      <c r="AV15" s="671"/>
      <c r="AW15" s="671"/>
      <c r="AX15" s="671"/>
      <c r="AY15" s="671"/>
      <c r="AZ15" s="671"/>
      <c r="BA15" s="671"/>
      <c r="BB15" s="671"/>
      <c r="BC15" s="671"/>
      <c r="BD15" s="671"/>
      <c r="BE15" s="671"/>
      <c r="BF15" s="671"/>
      <c r="BG15" s="671"/>
      <c r="BH15" s="671"/>
      <c r="BI15" s="671"/>
      <c r="BJ15" s="671"/>
      <c r="BK15" s="671"/>
      <c r="BL15" s="671"/>
      <c r="BM15" s="671"/>
      <c r="BN15" s="671"/>
      <c r="BO15" s="671"/>
      <c r="BP15" s="671"/>
      <c r="BQ15" s="671"/>
      <c r="BR15" s="671"/>
      <c r="BS15" s="671"/>
      <c r="BT15" s="671"/>
      <c r="BU15" s="671"/>
      <c r="BV15" s="671"/>
      <c r="BW15" s="671"/>
      <c r="BX15" s="671"/>
      <c r="BY15" s="671"/>
      <c r="BZ15" s="671"/>
      <c r="CA15" s="671"/>
      <c r="CB15" s="671"/>
      <c r="CC15" s="671"/>
      <c r="CD15" s="671"/>
      <c r="CE15" s="671"/>
      <c r="CF15" s="671"/>
      <c r="CG15" s="671"/>
      <c r="CH15" s="671"/>
      <c r="CI15" s="671"/>
      <c r="CJ15" s="671"/>
      <c r="CK15" s="671"/>
      <c r="CL15" s="671"/>
      <c r="CM15" s="671"/>
      <c r="CN15" s="671"/>
      <c r="CO15" s="671"/>
      <c r="CP15" s="671"/>
      <c r="CQ15" s="671"/>
      <c r="CR15" s="671"/>
      <c r="CS15" s="671"/>
      <c r="CT15" s="671"/>
      <c r="CU15" s="671"/>
      <c r="CV15" s="671"/>
      <c r="CW15" s="671"/>
      <c r="CX15" s="671"/>
      <c r="CY15" s="671"/>
      <c r="CZ15" s="671"/>
      <c r="DA15" s="671"/>
      <c r="DB15" s="671"/>
      <c r="DC15" s="671"/>
      <c r="DD15" s="671"/>
      <c r="DE15" s="671"/>
      <c r="DF15" s="671"/>
      <c r="DG15" s="671"/>
      <c r="DH15" s="671"/>
      <c r="DI15" s="671"/>
      <c r="DJ15" s="671"/>
      <c r="DK15" s="671"/>
      <c r="DL15" s="671"/>
      <c r="DM15" s="671"/>
      <c r="DN15" s="671"/>
      <c r="DO15" s="671"/>
      <c r="DP15" s="671"/>
      <c r="DQ15" s="671"/>
      <c r="DR15" s="671"/>
      <c r="DS15" s="671"/>
      <c r="DT15" s="671"/>
      <c r="DU15" s="671"/>
      <c r="DV15" s="671"/>
      <c r="DW15" s="671"/>
      <c r="DX15" s="671"/>
      <c r="DY15" s="671"/>
      <c r="DZ15" s="671"/>
      <c r="EA15" s="671"/>
      <c r="EB15" s="671"/>
      <c r="EC15" s="671"/>
      <c r="ED15" s="671"/>
      <c r="EE15" s="671"/>
      <c r="EF15" s="671"/>
      <c r="EG15" s="671"/>
      <c r="EH15" s="671"/>
      <c r="EI15" s="671"/>
      <c r="EJ15" s="671"/>
      <c r="EK15" s="671"/>
      <c r="EL15" s="671"/>
      <c r="EM15" s="671"/>
      <c r="EN15" s="671"/>
      <c r="EO15" s="671"/>
      <c r="EP15" s="671"/>
      <c r="EQ15" s="671"/>
      <c r="ER15" s="671"/>
      <c r="ES15" s="671"/>
      <c r="ET15" s="671"/>
      <c r="EU15" s="671"/>
      <c r="EV15" s="671"/>
      <c r="EW15" s="671"/>
      <c r="EX15" s="671"/>
      <c r="EY15" s="671"/>
      <c r="EZ15" s="671"/>
      <c r="FA15" s="671"/>
      <c r="FB15" s="671"/>
      <c r="FC15" s="671"/>
      <c r="FD15" s="671"/>
      <c r="FE15" s="671"/>
      <c r="FF15" s="671"/>
      <c r="FG15" s="671"/>
      <c r="FH15" s="671"/>
      <c r="FI15" s="671"/>
      <c r="FJ15" s="671"/>
      <c r="FK15" s="671"/>
      <c r="FL15" s="671"/>
      <c r="FM15" s="671"/>
      <c r="FN15" s="671"/>
      <c r="FO15" s="671"/>
      <c r="FP15" s="671"/>
      <c r="FQ15" s="671"/>
      <c r="FR15" s="671"/>
      <c r="FS15" s="671"/>
      <c r="FT15" s="671"/>
      <c r="FU15" s="671"/>
      <c r="FV15" s="671"/>
      <c r="FW15" s="671"/>
      <c r="FX15" s="671"/>
      <c r="FY15" s="671"/>
      <c r="FZ15" s="671"/>
      <c r="GA15" s="671"/>
      <c r="GB15" s="671"/>
      <c r="GC15" s="671"/>
      <c r="GD15" s="671"/>
      <c r="GE15" s="671"/>
      <c r="GF15" s="671"/>
      <c r="GG15" s="671"/>
      <c r="GH15" s="671"/>
      <c r="GI15" s="671"/>
      <c r="GJ15" s="671"/>
      <c r="GK15" s="671"/>
      <c r="GL15" s="671"/>
      <c r="GM15" s="671"/>
      <c r="GN15" s="671"/>
      <c r="GO15" s="671"/>
      <c r="GP15" s="671"/>
      <c r="GQ15" s="671"/>
      <c r="GR15" s="671"/>
      <c r="GS15" s="671"/>
      <c r="GT15" s="671"/>
      <c r="GU15" s="671"/>
      <c r="GV15" s="671"/>
      <c r="GW15" s="671"/>
      <c r="GX15" s="671"/>
      <c r="GY15" s="671"/>
      <c r="GZ15" s="671"/>
      <c r="HA15" s="671"/>
      <c r="HB15" s="671"/>
      <c r="HC15" s="671"/>
      <c r="HD15" s="671"/>
      <c r="HE15" s="671"/>
      <c r="HF15" s="671"/>
      <c r="HG15" s="671"/>
      <c r="HH15" s="671"/>
      <c r="HI15" s="671"/>
      <c r="HJ15" s="671"/>
      <c r="HK15" s="671"/>
      <c r="HL15" s="671"/>
      <c r="HM15" s="671"/>
      <c r="HN15" s="671"/>
      <c r="HO15" s="671"/>
      <c r="HP15" s="671"/>
      <c r="HQ15" s="671"/>
      <c r="HR15" s="671"/>
      <c r="HS15" s="671"/>
      <c r="HT15" s="671"/>
      <c r="HU15" s="671"/>
      <c r="HV15" s="671"/>
      <c r="HW15" s="671"/>
      <c r="HX15" s="671"/>
      <c r="HY15" s="671"/>
      <c r="HZ15" s="671"/>
      <c r="IA15" s="671"/>
      <c r="IB15" s="671"/>
      <c r="IC15" s="671"/>
      <c r="ID15" s="671"/>
      <c r="IE15" s="671"/>
      <c r="IF15" s="671"/>
      <c r="IG15" s="671"/>
      <c r="IH15" s="671"/>
      <c r="II15" s="671"/>
      <c r="IJ15" s="671"/>
      <c r="IK15" s="671"/>
      <c r="IL15" s="671"/>
      <c r="IM15" s="671"/>
      <c r="IN15" s="671"/>
      <c r="IO15" s="671"/>
      <c r="IP15" s="671"/>
      <c r="IQ15" s="671"/>
      <c r="IR15" s="671"/>
      <c r="IS15" s="671"/>
      <c r="IT15" s="671"/>
      <c r="IU15" s="671"/>
      <c r="IV15" s="671"/>
    </row>
    <row r="16" spans="1:256" ht="13.5" thickBot="1" x14ac:dyDescent="0.25">
      <c r="A16" s="1720" t="s">
        <v>54</v>
      </c>
      <c r="B16" s="1721"/>
      <c r="C16" s="787" t="s">
        <v>91</v>
      </c>
      <c r="D16" s="1213"/>
      <c r="E16" s="1200"/>
      <c r="F16" s="1200"/>
      <c r="G16" s="1200"/>
      <c r="H16" s="1200"/>
      <c r="I16" s="1214"/>
      <c r="J16" s="1215"/>
      <c r="K16" s="1216"/>
      <c r="L16" s="1200"/>
      <c r="M16" s="1200"/>
      <c r="N16" s="671"/>
      <c r="O16" s="671"/>
      <c r="P16" s="671"/>
      <c r="Q16" s="671"/>
      <c r="R16" s="671"/>
      <c r="S16" s="671"/>
      <c r="T16" s="671"/>
      <c r="U16" s="671"/>
      <c r="V16" s="671"/>
      <c r="W16" s="671"/>
      <c r="X16" s="671"/>
      <c r="Y16" s="671"/>
      <c r="Z16" s="671"/>
      <c r="AA16" s="671"/>
      <c r="AB16" s="671"/>
      <c r="AC16" s="671"/>
      <c r="AD16" s="671"/>
      <c r="AE16" s="671"/>
      <c r="AF16" s="671"/>
      <c r="AG16" s="671"/>
      <c r="AH16" s="671"/>
      <c r="AI16" s="671"/>
      <c r="AJ16" s="671"/>
      <c r="AK16" s="671"/>
      <c r="AL16" s="671"/>
      <c r="AM16" s="671"/>
      <c r="AN16" s="671"/>
      <c r="AO16" s="671"/>
      <c r="AP16" s="671"/>
      <c r="AQ16" s="671"/>
      <c r="AR16" s="671"/>
      <c r="AS16" s="671"/>
      <c r="AT16" s="671"/>
      <c r="AU16" s="671"/>
      <c r="AV16" s="671"/>
      <c r="AW16" s="671"/>
      <c r="AX16" s="671"/>
      <c r="AY16" s="671"/>
      <c r="AZ16" s="671"/>
      <c r="BA16" s="671"/>
      <c r="BB16" s="671"/>
      <c r="BC16" s="671"/>
      <c r="BD16" s="671"/>
      <c r="BE16" s="671"/>
      <c r="BF16" s="671"/>
      <c r="BG16" s="671"/>
      <c r="BH16" s="671"/>
      <c r="BI16" s="671"/>
      <c r="BJ16" s="671"/>
      <c r="BK16" s="671"/>
      <c r="BL16" s="671"/>
      <c r="BM16" s="671"/>
      <c r="BN16" s="671"/>
      <c r="BO16" s="671"/>
      <c r="BP16" s="671"/>
      <c r="BQ16" s="671"/>
      <c r="BR16" s="671"/>
      <c r="BS16" s="671"/>
      <c r="BT16" s="671"/>
      <c r="BU16" s="671"/>
      <c r="BV16" s="671"/>
      <c r="BW16" s="671"/>
      <c r="BX16" s="671"/>
      <c r="BY16" s="671"/>
      <c r="BZ16" s="671"/>
      <c r="CA16" s="671"/>
      <c r="CB16" s="671"/>
      <c r="CC16" s="671"/>
      <c r="CD16" s="671"/>
      <c r="CE16" s="671"/>
      <c r="CF16" s="671"/>
      <c r="CG16" s="671"/>
      <c r="CH16" s="671"/>
      <c r="CI16" s="671"/>
      <c r="CJ16" s="671"/>
      <c r="CK16" s="671"/>
      <c r="CL16" s="671"/>
      <c r="CM16" s="671"/>
      <c r="CN16" s="671"/>
      <c r="CO16" s="671"/>
      <c r="CP16" s="671"/>
      <c r="CQ16" s="671"/>
      <c r="CR16" s="671"/>
      <c r="CS16" s="671"/>
      <c r="CT16" s="671"/>
      <c r="CU16" s="671"/>
      <c r="CV16" s="671"/>
      <c r="CW16" s="671"/>
      <c r="CX16" s="671"/>
      <c r="CY16" s="671"/>
      <c r="CZ16" s="671"/>
      <c r="DA16" s="671"/>
      <c r="DB16" s="671"/>
      <c r="DC16" s="671"/>
      <c r="DD16" s="671"/>
      <c r="DE16" s="671"/>
      <c r="DF16" s="671"/>
      <c r="DG16" s="671"/>
      <c r="DH16" s="671"/>
      <c r="DI16" s="671"/>
      <c r="DJ16" s="671"/>
      <c r="DK16" s="671"/>
      <c r="DL16" s="671"/>
      <c r="DM16" s="671"/>
      <c r="DN16" s="671"/>
      <c r="DO16" s="671"/>
      <c r="DP16" s="671"/>
      <c r="DQ16" s="671"/>
      <c r="DR16" s="671"/>
      <c r="DS16" s="671"/>
      <c r="DT16" s="671"/>
      <c r="DU16" s="671"/>
      <c r="DV16" s="671"/>
      <c r="DW16" s="671"/>
      <c r="DX16" s="671"/>
      <c r="DY16" s="671"/>
      <c r="DZ16" s="671"/>
      <c r="EA16" s="671"/>
      <c r="EB16" s="671"/>
      <c r="EC16" s="671"/>
      <c r="ED16" s="671"/>
      <c r="EE16" s="671"/>
      <c r="EF16" s="671"/>
      <c r="EG16" s="671"/>
      <c r="EH16" s="671"/>
      <c r="EI16" s="671"/>
      <c r="EJ16" s="671"/>
      <c r="EK16" s="671"/>
      <c r="EL16" s="671"/>
      <c r="EM16" s="671"/>
      <c r="EN16" s="671"/>
      <c r="EO16" s="671"/>
      <c r="EP16" s="671"/>
      <c r="EQ16" s="671"/>
      <c r="ER16" s="671"/>
      <c r="ES16" s="671"/>
      <c r="ET16" s="671"/>
      <c r="EU16" s="671"/>
      <c r="EV16" s="671"/>
      <c r="EW16" s="671"/>
      <c r="EX16" s="671"/>
      <c r="EY16" s="671"/>
      <c r="EZ16" s="671"/>
      <c r="FA16" s="671"/>
      <c r="FB16" s="671"/>
      <c r="FC16" s="671"/>
      <c r="FD16" s="671"/>
      <c r="FE16" s="671"/>
      <c r="FF16" s="671"/>
      <c r="FG16" s="671"/>
      <c r="FH16" s="671"/>
      <c r="FI16" s="671"/>
      <c r="FJ16" s="671"/>
      <c r="FK16" s="671"/>
      <c r="FL16" s="671"/>
      <c r="FM16" s="671"/>
      <c r="FN16" s="671"/>
      <c r="FO16" s="671"/>
      <c r="FP16" s="671"/>
      <c r="FQ16" s="671"/>
      <c r="FR16" s="671"/>
      <c r="FS16" s="671"/>
      <c r="FT16" s="671"/>
      <c r="FU16" s="671"/>
      <c r="FV16" s="671"/>
      <c r="FW16" s="671"/>
      <c r="FX16" s="671"/>
      <c r="FY16" s="671"/>
      <c r="FZ16" s="671"/>
      <c r="GA16" s="671"/>
      <c r="GB16" s="671"/>
      <c r="GC16" s="671"/>
      <c r="GD16" s="671"/>
      <c r="GE16" s="671"/>
      <c r="GF16" s="671"/>
      <c r="GG16" s="671"/>
      <c r="GH16" s="671"/>
      <c r="GI16" s="671"/>
      <c r="GJ16" s="671"/>
      <c r="GK16" s="671"/>
      <c r="GL16" s="671"/>
      <c r="GM16" s="671"/>
      <c r="GN16" s="671"/>
      <c r="GO16" s="671"/>
      <c r="GP16" s="671"/>
      <c r="GQ16" s="671"/>
      <c r="GR16" s="671"/>
      <c r="GS16" s="671"/>
      <c r="GT16" s="671"/>
      <c r="GU16" s="671"/>
      <c r="GV16" s="671"/>
      <c r="GW16" s="671"/>
      <c r="GX16" s="671"/>
      <c r="GY16" s="671"/>
      <c r="GZ16" s="671"/>
      <c r="HA16" s="671"/>
      <c r="HB16" s="671"/>
      <c r="HC16" s="671"/>
      <c r="HD16" s="671"/>
      <c r="HE16" s="671"/>
      <c r="HF16" s="671"/>
      <c r="HG16" s="671"/>
      <c r="HH16" s="671"/>
      <c r="HI16" s="671"/>
      <c r="HJ16" s="671"/>
      <c r="HK16" s="671"/>
      <c r="HL16" s="671"/>
      <c r="HM16" s="671"/>
      <c r="HN16" s="671"/>
      <c r="HO16" s="671"/>
      <c r="HP16" s="671"/>
      <c r="HQ16" s="671"/>
      <c r="HR16" s="671"/>
      <c r="HS16" s="671"/>
      <c r="HT16" s="671"/>
      <c r="HU16" s="671"/>
      <c r="HV16" s="671"/>
      <c r="HW16" s="671"/>
      <c r="HX16" s="671"/>
      <c r="HY16" s="671"/>
      <c r="HZ16" s="671"/>
      <c r="IA16" s="671"/>
      <c r="IB16" s="671"/>
      <c r="IC16" s="671"/>
      <c r="ID16" s="671"/>
      <c r="IE16" s="671"/>
      <c r="IF16" s="671"/>
      <c r="IG16" s="671"/>
      <c r="IH16" s="671"/>
      <c r="II16" s="671"/>
      <c r="IJ16" s="671"/>
      <c r="IK16" s="671"/>
      <c r="IL16" s="671"/>
      <c r="IM16" s="671"/>
      <c r="IN16" s="671"/>
      <c r="IO16" s="671"/>
      <c r="IP16" s="671"/>
      <c r="IQ16" s="671"/>
      <c r="IR16" s="671"/>
      <c r="IS16" s="671"/>
      <c r="IT16" s="671"/>
      <c r="IU16" s="671"/>
      <c r="IV16" s="671"/>
    </row>
    <row r="17" spans="1:256" ht="21.75" customHeight="1" thickBot="1" x14ac:dyDescent="0.25">
      <c r="A17" s="1714" t="s">
        <v>960</v>
      </c>
      <c r="B17" s="1715"/>
      <c r="C17" s="1341">
        <v>2324977.7293099998</v>
      </c>
      <c r="D17" s="1212"/>
      <c r="E17" s="1200"/>
      <c r="F17" s="1214"/>
      <c r="G17" s="1200"/>
      <c r="H17" s="1200"/>
      <c r="I17" s="1214"/>
      <c r="J17" s="1217"/>
      <c r="K17" s="1218"/>
      <c r="L17" s="1200"/>
      <c r="M17" s="1200"/>
      <c r="N17" s="671"/>
      <c r="O17" s="671"/>
      <c r="P17" s="671"/>
      <c r="Q17" s="671"/>
      <c r="R17" s="671"/>
      <c r="S17" s="671"/>
      <c r="T17" s="671"/>
      <c r="U17" s="671"/>
      <c r="V17" s="671"/>
      <c r="W17" s="671"/>
      <c r="X17" s="671"/>
      <c r="Y17" s="671"/>
      <c r="Z17" s="671"/>
      <c r="AA17" s="671"/>
      <c r="AB17" s="671"/>
      <c r="AC17" s="671"/>
      <c r="AD17" s="671"/>
      <c r="AE17" s="671"/>
      <c r="AF17" s="671"/>
      <c r="AG17" s="671"/>
      <c r="AH17" s="671"/>
      <c r="AI17" s="671"/>
      <c r="AJ17" s="671"/>
      <c r="AK17" s="671"/>
      <c r="AL17" s="671"/>
      <c r="AM17" s="671"/>
      <c r="AN17" s="671"/>
      <c r="AO17" s="671"/>
      <c r="AP17" s="671"/>
      <c r="AQ17" s="671"/>
      <c r="AR17" s="671"/>
      <c r="AS17" s="671"/>
      <c r="AT17" s="671"/>
      <c r="AU17" s="671"/>
      <c r="AV17" s="671"/>
      <c r="AW17" s="671"/>
      <c r="AX17" s="671"/>
      <c r="AY17" s="671"/>
      <c r="AZ17" s="671"/>
      <c r="BA17" s="671"/>
      <c r="BB17" s="671"/>
      <c r="BC17" s="671"/>
      <c r="BD17" s="671"/>
      <c r="BE17" s="671"/>
      <c r="BF17" s="671"/>
      <c r="BG17" s="671"/>
      <c r="BH17" s="671"/>
      <c r="BI17" s="671"/>
      <c r="BJ17" s="671"/>
      <c r="BK17" s="671"/>
      <c r="BL17" s="671"/>
      <c r="BM17" s="671"/>
      <c r="BN17" s="671"/>
      <c r="BO17" s="671"/>
      <c r="BP17" s="671"/>
      <c r="BQ17" s="671"/>
      <c r="BR17" s="671"/>
      <c r="BS17" s="671"/>
      <c r="BT17" s="671"/>
      <c r="BU17" s="671"/>
      <c r="BV17" s="671"/>
      <c r="BW17" s="671"/>
      <c r="BX17" s="671"/>
      <c r="BY17" s="671"/>
      <c r="BZ17" s="671"/>
      <c r="CA17" s="671"/>
      <c r="CB17" s="671"/>
      <c r="CC17" s="671"/>
      <c r="CD17" s="671"/>
      <c r="CE17" s="671"/>
      <c r="CF17" s="671"/>
      <c r="CG17" s="671"/>
      <c r="CH17" s="671"/>
      <c r="CI17" s="671"/>
      <c r="CJ17" s="671"/>
      <c r="CK17" s="671"/>
      <c r="CL17" s="671"/>
      <c r="CM17" s="671"/>
      <c r="CN17" s="671"/>
      <c r="CO17" s="671"/>
      <c r="CP17" s="671"/>
      <c r="CQ17" s="671"/>
      <c r="CR17" s="671"/>
      <c r="CS17" s="671"/>
      <c r="CT17" s="671"/>
      <c r="CU17" s="671"/>
      <c r="CV17" s="671"/>
      <c r="CW17" s="671"/>
      <c r="CX17" s="671"/>
      <c r="CY17" s="671"/>
      <c r="CZ17" s="671"/>
      <c r="DA17" s="671"/>
      <c r="DB17" s="671"/>
      <c r="DC17" s="671"/>
      <c r="DD17" s="671"/>
      <c r="DE17" s="671"/>
      <c r="DF17" s="671"/>
      <c r="DG17" s="671"/>
      <c r="DH17" s="671"/>
      <c r="DI17" s="671"/>
      <c r="DJ17" s="671"/>
      <c r="DK17" s="671"/>
      <c r="DL17" s="671"/>
      <c r="DM17" s="671"/>
      <c r="DN17" s="671"/>
      <c r="DO17" s="671"/>
      <c r="DP17" s="671"/>
      <c r="DQ17" s="671"/>
      <c r="DR17" s="671"/>
      <c r="DS17" s="671"/>
      <c r="DT17" s="671"/>
      <c r="DU17" s="671"/>
      <c r="DV17" s="671"/>
      <c r="DW17" s="671"/>
      <c r="DX17" s="671"/>
      <c r="DY17" s="671"/>
      <c r="DZ17" s="671"/>
      <c r="EA17" s="671"/>
      <c r="EB17" s="671"/>
      <c r="EC17" s="671"/>
      <c r="ED17" s="671"/>
      <c r="EE17" s="671"/>
      <c r="EF17" s="671"/>
      <c r="EG17" s="671"/>
      <c r="EH17" s="671"/>
      <c r="EI17" s="671"/>
      <c r="EJ17" s="671"/>
      <c r="EK17" s="671"/>
      <c r="EL17" s="671"/>
      <c r="EM17" s="671"/>
      <c r="EN17" s="671"/>
      <c r="EO17" s="671"/>
      <c r="EP17" s="671"/>
      <c r="EQ17" s="671"/>
      <c r="ER17" s="671"/>
      <c r="ES17" s="671"/>
      <c r="ET17" s="671"/>
      <c r="EU17" s="671"/>
      <c r="EV17" s="671"/>
      <c r="EW17" s="671"/>
      <c r="EX17" s="671"/>
      <c r="EY17" s="671"/>
      <c r="EZ17" s="671"/>
      <c r="FA17" s="671"/>
      <c r="FB17" s="671"/>
      <c r="FC17" s="671"/>
      <c r="FD17" s="671"/>
      <c r="FE17" s="671"/>
      <c r="FF17" s="671"/>
      <c r="FG17" s="671"/>
      <c r="FH17" s="671"/>
      <c r="FI17" s="671"/>
      <c r="FJ17" s="671"/>
      <c r="FK17" s="671"/>
      <c r="FL17" s="671"/>
      <c r="FM17" s="671"/>
      <c r="FN17" s="671"/>
      <c r="FO17" s="671"/>
      <c r="FP17" s="671"/>
      <c r="FQ17" s="671"/>
      <c r="FR17" s="671"/>
      <c r="FS17" s="671"/>
      <c r="FT17" s="671"/>
      <c r="FU17" s="671"/>
      <c r="FV17" s="671"/>
      <c r="FW17" s="671"/>
      <c r="FX17" s="671"/>
      <c r="FY17" s="671"/>
      <c r="FZ17" s="671"/>
      <c r="GA17" s="671"/>
      <c r="GB17" s="671"/>
      <c r="GC17" s="671"/>
      <c r="GD17" s="671"/>
      <c r="GE17" s="671"/>
      <c r="GF17" s="671"/>
      <c r="GG17" s="671"/>
      <c r="GH17" s="671"/>
      <c r="GI17" s="671"/>
      <c r="GJ17" s="671"/>
      <c r="GK17" s="671"/>
      <c r="GL17" s="671"/>
      <c r="GM17" s="671"/>
      <c r="GN17" s="671"/>
      <c r="GO17" s="671"/>
      <c r="GP17" s="671"/>
      <c r="GQ17" s="671"/>
      <c r="GR17" s="671"/>
      <c r="GS17" s="671"/>
      <c r="GT17" s="671"/>
      <c r="GU17" s="671"/>
      <c r="GV17" s="671"/>
      <c r="GW17" s="671"/>
      <c r="GX17" s="671"/>
      <c r="GY17" s="671"/>
      <c r="GZ17" s="671"/>
      <c r="HA17" s="671"/>
      <c r="HB17" s="671"/>
      <c r="HC17" s="671"/>
      <c r="HD17" s="671"/>
      <c r="HE17" s="671"/>
      <c r="HF17" s="671"/>
      <c r="HG17" s="671"/>
      <c r="HH17" s="671"/>
      <c r="HI17" s="671"/>
      <c r="HJ17" s="671"/>
      <c r="HK17" s="671"/>
      <c r="HL17" s="671"/>
      <c r="HM17" s="671"/>
      <c r="HN17" s="671"/>
      <c r="HO17" s="671"/>
      <c r="HP17" s="671"/>
      <c r="HQ17" s="671"/>
      <c r="HR17" s="671"/>
      <c r="HS17" s="671"/>
      <c r="HT17" s="671"/>
      <c r="HU17" s="671"/>
      <c r="HV17" s="671"/>
      <c r="HW17" s="671"/>
      <c r="HX17" s="671"/>
      <c r="HY17" s="671"/>
      <c r="HZ17" s="671"/>
      <c r="IA17" s="671"/>
      <c r="IB17" s="671"/>
      <c r="IC17" s="671"/>
      <c r="ID17" s="671"/>
      <c r="IE17" s="671"/>
      <c r="IF17" s="671"/>
      <c r="IG17" s="671"/>
      <c r="IH17" s="671"/>
      <c r="II17" s="671"/>
      <c r="IJ17" s="671"/>
      <c r="IK17" s="671"/>
      <c r="IL17" s="671"/>
      <c r="IM17" s="671"/>
      <c r="IN17" s="671"/>
      <c r="IO17" s="671"/>
      <c r="IP17" s="671"/>
      <c r="IQ17" s="671"/>
      <c r="IR17" s="671"/>
      <c r="IS17" s="671"/>
      <c r="IT17" s="671"/>
      <c r="IU17" s="671"/>
      <c r="IV17" s="671"/>
    </row>
    <row r="18" spans="1:256" x14ac:dyDescent="0.2">
      <c r="A18" s="1716" t="s">
        <v>55</v>
      </c>
      <c r="B18" s="1717"/>
      <c r="C18" s="1016"/>
      <c r="D18" s="1213"/>
      <c r="E18" s="1200"/>
      <c r="F18" s="1200"/>
      <c r="G18" s="1200"/>
      <c r="H18" s="1200"/>
      <c r="I18" s="1200"/>
      <c r="J18" s="1261"/>
      <c r="K18" s="1218"/>
      <c r="L18" s="1200"/>
      <c r="M18" s="1200"/>
      <c r="N18" s="671"/>
      <c r="O18" s="671"/>
      <c r="P18" s="671"/>
      <c r="Q18" s="671"/>
      <c r="R18" s="671"/>
      <c r="S18" s="671"/>
      <c r="T18" s="671"/>
      <c r="U18" s="671"/>
      <c r="V18" s="671"/>
      <c r="W18" s="671"/>
      <c r="X18" s="671"/>
      <c r="Y18" s="671"/>
      <c r="Z18" s="671"/>
      <c r="AA18" s="671"/>
      <c r="AB18" s="671"/>
      <c r="AC18" s="671"/>
      <c r="AD18" s="671"/>
      <c r="AE18" s="671"/>
      <c r="AF18" s="671"/>
      <c r="AG18" s="671"/>
      <c r="AH18" s="671"/>
      <c r="AI18" s="671"/>
      <c r="AJ18" s="671"/>
      <c r="AK18" s="671"/>
      <c r="AL18" s="671"/>
      <c r="AM18" s="671"/>
      <c r="AN18" s="671"/>
      <c r="AO18" s="671"/>
      <c r="AP18" s="671"/>
      <c r="AQ18" s="671"/>
      <c r="AR18" s="671"/>
      <c r="AS18" s="671"/>
      <c r="AT18" s="671"/>
      <c r="AU18" s="671"/>
      <c r="AV18" s="671"/>
      <c r="AW18" s="671"/>
      <c r="AX18" s="671"/>
      <c r="AY18" s="671"/>
      <c r="AZ18" s="671"/>
      <c r="BA18" s="671"/>
      <c r="BB18" s="671"/>
      <c r="BC18" s="671"/>
      <c r="BD18" s="671"/>
      <c r="BE18" s="671"/>
      <c r="BF18" s="671"/>
      <c r="BG18" s="671"/>
      <c r="BH18" s="671"/>
      <c r="BI18" s="671"/>
      <c r="BJ18" s="671"/>
      <c r="BK18" s="671"/>
      <c r="BL18" s="671"/>
      <c r="BM18" s="671"/>
      <c r="BN18" s="671"/>
      <c r="BO18" s="671"/>
      <c r="BP18" s="671"/>
      <c r="BQ18" s="671"/>
      <c r="BR18" s="671"/>
      <c r="BS18" s="671"/>
      <c r="BT18" s="671"/>
      <c r="BU18" s="671"/>
      <c r="BV18" s="671"/>
      <c r="BW18" s="671"/>
      <c r="BX18" s="671"/>
      <c r="BY18" s="671"/>
      <c r="BZ18" s="671"/>
      <c r="CA18" s="671"/>
      <c r="CB18" s="671"/>
      <c r="CC18" s="671"/>
      <c r="CD18" s="671"/>
      <c r="CE18" s="671"/>
      <c r="CF18" s="671"/>
      <c r="CG18" s="671"/>
      <c r="CH18" s="671"/>
      <c r="CI18" s="671"/>
      <c r="CJ18" s="671"/>
      <c r="CK18" s="671"/>
      <c r="CL18" s="671"/>
      <c r="CM18" s="671"/>
      <c r="CN18" s="671"/>
      <c r="CO18" s="671"/>
      <c r="CP18" s="671"/>
      <c r="CQ18" s="671"/>
      <c r="CR18" s="671"/>
      <c r="CS18" s="671"/>
      <c r="CT18" s="671"/>
      <c r="CU18" s="671"/>
      <c r="CV18" s="671"/>
      <c r="CW18" s="671"/>
      <c r="CX18" s="671"/>
      <c r="CY18" s="671"/>
      <c r="CZ18" s="671"/>
      <c r="DA18" s="671"/>
      <c r="DB18" s="671"/>
      <c r="DC18" s="671"/>
      <c r="DD18" s="671"/>
      <c r="DE18" s="671"/>
      <c r="DF18" s="671"/>
      <c r="DG18" s="671"/>
      <c r="DH18" s="671"/>
      <c r="DI18" s="671"/>
      <c r="DJ18" s="671"/>
      <c r="DK18" s="671"/>
      <c r="DL18" s="671"/>
      <c r="DM18" s="671"/>
      <c r="DN18" s="671"/>
      <c r="DO18" s="671"/>
      <c r="DP18" s="671"/>
      <c r="DQ18" s="671"/>
      <c r="DR18" s="671"/>
      <c r="DS18" s="671"/>
      <c r="DT18" s="671"/>
      <c r="DU18" s="671"/>
      <c r="DV18" s="671"/>
      <c r="DW18" s="671"/>
      <c r="DX18" s="671"/>
      <c r="DY18" s="671"/>
      <c r="DZ18" s="671"/>
      <c r="EA18" s="671"/>
      <c r="EB18" s="671"/>
      <c r="EC18" s="671"/>
      <c r="ED18" s="671"/>
      <c r="EE18" s="671"/>
      <c r="EF18" s="671"/>
      <c r="EG18" s="671"/>
      <c r="EH18" s="671"/>
      <c r="EI18" s="671"/>
      <c r="EJ18" s="671"/>
      <c r="EK18" s="671"/>
      <c r="EL18" s="671"/>
      <c r="EM18" s="671"/>
      <c r="EN18" s="671"/>
      <c r="EO18" s="671"/>
      <c r="EP18" s="671"/>
      <c r="EQ18" s="671"/>
      <c r="ER18" s="671"/>
      <c r="ES18" s="671"/>
      <c r="ET18" s="671"/>
      <c r="EU18" s="671"/>
      <c r="EV18" s="671"/>
      <c r="EW18" s="671"/>
      <c r="EX18" s="671"/>
      <c r="EY18" s="671"/>
      <c r="EZ18" s="671"/>
      <c r="FA18" s="671"/>
      <c r="FB18" s="671"/>
      <c r="FC18" s="671"/>
      <c r="FD18" s="671"/>
      <c r="FE18" s="671"/>
      <c r="FF18" s="671"/>
      <c r="FG18" s="671"/>
      <c r="FH18" s="671"/>
      <c r="FI18" s="671"/>
      <c r="FJ18" s="671"/>
      <c r="FK18" s="671"/>
      <c r="FL18" s="671"/>
      <c r="FM18" s="671"/>
      <c r="FN18" s="671"/>
      <c r="FO18" s="671"/>
      <c r="FP18" s="671"/>
      <c r="FQ18" s="671"/>
      <c r="FR18" s="671"/>
      <c r="FS18" s="671"/>
      <c r="FT18" s="671"/>
      <c r="FU18" s="671"/>
      <c r="FV18" s="671"/>
      <c r="FW18" s="671"/>
      <c r="FX18" s="671"/>
      <c r="FY18" s="671"/>
      <c r="FZ18" s="671"/>
      <c r="GA18" s="671"/>
      <c r="GB18" s="671"/>
      <c r="GC18" s="671"/>
      <c r="GD18" s="671"/>
      <c r="GE18" s="671"/>
      <c r="GF18" s="671"/>
      <c r="GG18" s="671"/>
      <c r="GH18" s="671"/>
      <c r="GI18" s="671"/>
      <c r="GJ18" s="671"/>
      <c r="GK18" s="671"/>
      <c r="GL18" s="671"/>
      <c r="GM18" s="671"/>
      <c r="GN18" s="671"/>
      <c r="GO18" s="671"/>
      <c r="GP18" s="671"/>
      <c r="GQ18" s="671"/>
      <c r="GR18" s="671"/>
      <c r="GS18" s="671"/>
      <c r="GT18" s="671"/>
      <c r="GU18" s="671"/>
      <c r="GV18" s="671"/>
      <c r="GW18" s="671"/>
      <c r="GX18" s="671"/>
      <c r="GY18" s="671"/>
      <c r="GZ18" s="671"/>
      <c r="HA18" s="671"/>
      <c r="HB18" s="671"/>
      <c r="HC18" s="671"/>
      <c r="HD18" s="671"/>
      <c r="HE18" s="671"/>
      <c r="HF18" s="671"/>
      <c r="HG18" s="671"/>
      <c r="HH18" s="671"/>
      <c r="HI18" s="671"/>
      <c r="HJ18" s="671"/>
      <c r="HK18" s="671"/>
      <c r="HL18" s="671"/>
      <c r="HM18" s="671"/>
      <c r="HN18" s="671"/>
      <c r="HO18" s="671"/>
      <c r="HP18" s="671"/>
      <c r="HQ18" s="671"/>
      <c r="HR18" s="671"/>
      <c r="HS18" s="671"/>
      <c r="HT18" s="671"/>
      <c r="HU18" s="671"/>
      <c r="HV18" s="671"/>
      <c r="HW18" s="671"/>
      <c r="HX18" s="671"/>
      <c r="HY18" s="671"/>
      <c r="HZ18" s="671"/>
      <c r="IA18" s="671"/>
      <c r="IB18" s="671"/>
      <c r="IC18" s="671"/>
      <c r="ID18" s="671"/>
      <c r="IE18" s="671"/>
      <c r="IF18" s="671"/>
      <c r="IG18" s="671"/>
      <c r="IH18" s="671"/>
      <c r="II18" s="671"/>
      <c r="IJ18" s="671"/>
      <c r="IK18" s="671"/>
      <c r="IL18" s="671"/>
      <c r="IM18" s="671"/>
      <c r="IN18" s="671"/>
      <c r="IO18" s="671"/>
      <c r="IP18" s="671"/>
      <c r="IQ18" s="671"/>
      <c r="IR18" s="671"/>
      <c r="IS18" s="671"/>
      <c r="IT18" s="671"/>
      <c r="IU18" s="671"/>
      <c r="IV18" s="671"/>
    </row>
    <row r="19" spans="1:256" ht="24" x14ac:dyDescent="0.2">
      <c r="A19" s="1017"/>
      <c r="B19" s="672" t="s">
        <v>1000</v>
      </c>
      <c r="C19" s="675">
        <v>0</v>
      </c>
      <c r="D19" s="1213"/>
      <c r="E19" s="1200"/>
      <c r="F19" s="1216"/>
      <c r="G19" s="1219"/>
      <c r="H19" s="1200"/>
      <c r="I19" s="1200"/>
      <c r="J19" s="1262"/>
      <c r="K19" s="1220"/>
      <c r="L19" s="1200"/>
      <c r="M19" s="1200"/>
      <c r="N19" s="671"/>
      <c r="O19" s="671"/>
      <c r="P19" s="671"/>
      <c r="Q19" s="671"/>
      <c r="R19" s="671"/>
      <c r="S19" s="671"/>
      <c r="T19" s="671"/>
      <c r="U19" s="671"/>
      <c r="V19" s="671"/>
      <c r="W19" s="671"/>
      <c r="X19" s="671"/>
      <c r="Y19" s="671"/>
      <c r="Z19" s="671"/>
      <c r="AA19" s="671"/>
      <c r="AB19" s="671"/>
      <c r="AC19" s="671"/>
      <c r="AD19" s="671"/>
      <c r="AE19" s="671"/>
      <c r="AF19" s="671"/>
      <c r="AG19" s="671"/>
      <c r="AH19" s="671"/>
      <c r="AI19" s="671"/>
      <c r="AJ19" s="671"/>
      <c r="AK19" s="671"/>
      <c r="AL19" s="671"/>
      <c r="AM19" s="671"/>
      <c r="AN19" s="671"/>
      <c r="AO19" s="671"/>
      <c r="AP19" s="671"/>
      <c r="AQ19" s="671"/>
      <c r="AR19" s="671"/>
      <c r="AS19" s="671"/>
      <c r="AT19" s="671"/>
      <c r="AU19" s="671"/>
      <c r="AV19" s="671"/>
      <c r="AW19" s="671"/>
      <c r="AX19" s="671"/>
      <c r="AY19" s="671"/>
      <c r="AZ19" s="671"/>
      <c r="BA19" s="671"/>
      <c r="BB19" s="671"/>
      <c r="BC19" s="671"/>
      <c r="BD19" s="671"/>
      <c r="BE19" s="671"/>
      <c r="BF19" s="671"/>
      <c r="BG19" s="671"/>
      <c r="BH19" s="671"/>
      <c r="BI19" s="671"/>
      <c r="BJ19" s="671"/>
      <c r="BK19" s="671"/>
      <c r="BL19" s="671"/>
      <c r="BM19" s="671"/>
      <c r="BN19" s="671"/>
      <c r="BO19" s="671"/>
      <c r="BP19" s="671"/>
      <c r="BQ19" s="671"/>
      <c r="BR19" s="671"/>
      <c r="BS19" s="671"/>
      <c r="BT19" s="671"/>
      <c r="BU19" s="671"/>
      <c r="BV19" s="671"/>
      <c r="BW19" s="671"/>
      <c r="BX19" s="671"/>
      <c r="BY19" s="671"/>
      <c r="BZ19" s="671"/>
      <c r="CA19" s="671"/>
      <c r="CB19" s="671"/>
      <c r="CC19" s="671"/>
      <c r="CD19" s="671"/>
      <c r="CE19" s="671"/>
      <c r="CF19" s="671"/>
      <c r="CG19" s="671"/>
      <c r="CH19" s="671"/>
      <c r="CI19" s="671"/>
      <c r="CJ19" s="671"/>
      <c r="CK19" s="671"/>
      <c r="CL19" s="671"/>
      <c r="CM19" s="671"/>
      <c r="CN19" s="671"/>
      <c r="CO19" s="671"/>
      <c r="CP19" s="671"/>
      <c r="CQ19" s="671"/>
      <c r="CR19" s="671"/>
      <c r="CS19" s="671"/>
      <c r="CT19" s="671"/>
      <c r="CU19" s="671"/>
      <c r="CV19" s="671"/>
      <c r="CW19" s="671"/>
      <c r="CX19" s="671"/>
      <c r="CY19" s="671"/>
      <c r="CZ19" s="671"/>
      <c r="DA19" s="671"/>
      <c r="DB19" s="671"/>
      <c r="DC19" s="671"/>
      <c r="DD19" s="671"/>
      <c r="DE19" s="671"/>
      <c r="DF19" s="671"/>
      <c r="DG19" s="671"/>
      <c r="DH19" s="671"/>
      <c r="DI19" s="671"/>
      <c r="DJ19" s="671"/>
      <c r="DK19" s="671"/>
      <c r="DL19" s="671"/>
      <c r="DM19" s="671"/>
      <c r="DN19" s="671"/>
      <c r="DO19" s="671"/>
      <c r="DP19" s="671"/>
      <c r="DQ19" s="671"/>
      <c r="DR19" s="671"/>
      <c r="DS19" s="671"/>
      <c r="DT19" s="671"/>
      <c r="DU19" s="671"/>
      <c r="DV19" s="671"/>
      <c r="DW19" s="671"/>
      <c r="DX19" s="671"/>
      <c r="DY19" s="671"/>
      <c r="DZ19" s="671"/>
      <c r="EA19" s="671"/>
      <c r="EB19" s="671"/>
      <c r="EC19" s="671"/>
      <c r="ED19" s="671"/>
      <c r="EE19" s="671"/>
      <c r="EF19" s="671"/>
      <c r="EG19" s="671"/>
      <c r="EH19" s="671"/>
      <c r="EI19" s="671"/>
      <c r="EJ19" s="671"/>
      <c r="EK19" s="671"/>
      <c r="EL19" s="671"/>
      <c r="EM19" s="671"/>
      <c r="EN19" s="671"/>
      <c r="EO19" s="671"/>
      <c r="EP19" s="671"/>
      <c r="EQ19" s="671"/>
      <c r="ER19" s="671"/>
      <c r="ES19" s="671"/>
      <c r="ET19" s="671"/>
      <c r="EU19" s="671"/>
      <c r="EV19" s="671"/>
      <c r="EW19" s="671"/>
      <c r="EX19" s="671"/>
      <c r="EY19" s="671"/>
      <c r="EZ19" s="671"/>
      <c r="FA19" s="671"/>
      <c r="FB19" s="671"/>
      <c r="FC19" s="671"/>
      <c r="FD19" s="671"/>
      <c r="FE19" s="671"/>
      <c r="FF19" s="671"/>
      <c r="FG19" s="671"/>
      <c r="FH19" s="671"/>
      <c r="FI19" s="671"/>
      <c r="FJ19" s="671"/>
      <c r="FK19" s="671"/>
      <c r="FL19" s="671"/>
      <c r="FM19" s="671"/>
      <c r="FN19" s="671"/>
      <c r="FO19" s="671"/>
      <c r="FP19" s="671"/>
      <c r="FQ19" s="671"/>
      <c r="FR19" s="671"/>
      <c r="FS19" s="671"/>
      <c r="FT19" s="671"/>
      <c r="FU19" s="671"/>
      <c r="FV19" s="671"/>
      <c r="FW19" s="671"/>
      <c r="FX19" s="671"/>
      <c r="FY19" s="671"/>
      <c r="FZ19" s="671"/>
      <c r="GA19" s="671"/>
      <c r="GB19" s="671"/>
      <c r="GC19" s="671"/>
      <c r="GD19" s="671"/>
      <c r="GE19" s="671"/>
      <c r="GF19" s="671"/>
      <c r="GG19" s="671"/>
      <c r="GH19" s="671"/>
      <c r="GI19" s="671"/>
      <c r="GJ19" s="671"/>
      <c r="GK19" s="671"/>
      <c r="GL19" s="671"/>
      <c r="GM19" s="671"/>
      <c r="GN19" s="671"/>
      <c r="GO19" s="671"/>
      <c r="GP19" s="671"/>
      <c r="GQ19" s="671"/>
      <c r="GR19" s="671"/>
      <c r="GS19" s="671"/>
      <c r="GT19" s="671"/>
      <c r="GU19" s="671"/>
      <c r="GV19" s="671"/>
      <c r="GW19" s="671"/>
      <c r="GX19" s="671"/>
      <c r="GY19" s="671"/>
      <c r="GZ19" s="671"/>
      <c r="HA19" s="671"/>
      <c r="HB19" s="671"/>
      <c r="HC19" s="671"/>
      <c r="HD19" s="671"/>
      <c r="HE19" s="671"/>
      <c r="HF19" s="671"/>
      <c r="HG19" s="671"/>
      <c r="HH19" s="671"/>
      <c r="HI19" s="671"/>
      <c r="HJ19" s="671"/>
      <c r="HK19" s="671"/>
      <c r="HL19" s="671"/>
      <c r="HM19" s="671"/>
      <c r="HN19" s="671"/>
      <c r="HO19" s="671"/>
      <c r="HP19" s="671"/>
      <c r="HQ19" s="671"/>
      <c r="HR19" s="671"/>
      <c r="HS19" s="671"/>
      <c r="HT19" s="671"/>
      <c r="HU19" s="671"/>
      <c r="HV19" s="671"/>
      <c r="HW19" s="671"/>
      <c r="HX19" s="671"/>
      <c r="HY19" s="671"/>
      <c r="HZ19" s="671"/>
      <c r="IA19" s="671"/>
      <c r="IB19" s="671"/>
      <c r="IC19" s="671"/>
      <c r="ID19" s="671"/>
      <c r="IE19" s="671"/>
      <c r="IF19" s="671"/>
      <c r="IG19" s="671"/>
      <c r="IH19" s="671"/>
      <c r="II19" s="671"/>
      <c r="IJ19" s="671"/>
      <c r="IK19" s="671"/>
      <c r="IL19" s="671"/>
      <c r="IM19" s="671"/>
      <c r="IN19" s="671"/>
      <c r="IO19" s="671"/>
      <c r="IP19" s="671"/>
      <c r="IQ19" s="671"/>
      <c r="IR19" s="671"/>
      <c r="IS19" s="671"/>
      <c r="IT19" s="671"/>
      <c r="IU19" s="671"/>
      <c r="IV19" s="671"/>
    </row>
    <row r="20" spans="1:256" ht="13.5" thickBot="1" x14ac:dyDescent="0.25">
      <c r="A20" s="1718" t="s">
        <v>780</v>
      </c>
      <c r="B20" s="1719"/>
      <c r="C20" s="1342">
        <f>C17+C19</f>
        <v>2324977.7293099998</v>
      </c>
      <c r="D20" s="1221"/>
      <c r="E20" s="1200"/>
      <c r="F20" s="1200"/>
      <c r="G20" s="1222"/>
      <c r="H20" s="1200"/>
      <c r="I20" s="1200"/>
      <c r="J20" s="1200"/>
      <c r="K20" s="1200"/>
      <c r="L20" s="1200"/>
      <c r="M20" s="1200"/>
      <c r="N20" s="671"/>
      <c r="O20" s="671"/>
      <c r="P20" s="671"/>
      <c r="Q20" s="671"/>
      <c r="R20" s="671"/>
      <c r="S20" s="671"/>
      <c r="T20" s="671"/>
      <c r="U20" s="671"/>
      <c r="V20" s="671"/>
      <c r="W20" s="671"/>
      <c r="X20" s="671"/>
      <c r="Y20" s="671"/>
      <c r="Z20" s="671"/>
      <c r="AA20" s="671"/>
      <c r="AB20" s="671"/>
      <c r="AC20" s="671"/>
      <c r="AD20" s="671"/>
      <c r="AE20" s="671"/>
      <c r="AF20" s="671"/>
      <c r="AG20" s="671"/>
      <c r="AH20" s="671"/>
      <c r="AI20" s="671"/>
      <c r="AJ20" s="671"/>
      <c r="AK20" s="671"/>
      <c r="AL20" s="671"/>
      <c r="AM20" s="671"/>
      <c r="AN20" s="671"/>
      <c r="AO20" s="671"/>
      <c r="AP20" s="671"/>
      <c r="AQ20" s="671"/>
      <c r="AR20" s="671"/>
      <c r="AS20" s="671"/>
      <c r="AT20" s="671"/>
      <c r="AU20" s="671"/>
      <c r="AV20" s="671"/>
      <c r="AW20" s="671"/>
      <c r="AX20" s="671"/>
      <c r="AY20" s="671"/>
      <c r="AZ20" s="671"/>
      <c r="BA20" s="671"/>
      <c r="BB20" s="671"/>
      <c r="BC20" s="671"/>
      <c r="BD20" s="671"/>
      <c r="BE20" s="671"/>
      <c r="BF20" s="671"/>
      <c r="BG20" s="671"/>
      <c r="BH20" s="671"/>
      <c r="BI20" s="671"/>
      <c r="BJ20" s="671"/>
      <c r="BK20" s="671"/>
      <c r="BL20" s="671"/>
      <c r="BM20" s="671"/>
      <c r="BN20" s="671"/>
      <c r="BO20" s="671"/>
      <c r="BP20" s="671"/>
      <c r="BQ20" s="671"/>
      <c r="BR20" s="671"/>
      <c r="BS20" s="671"/>
      <c r="BT20" s="671"/>
      <c r="BU20" s="671"/>
      <c r="BV20" s="671"/>
      <c r="BW20" s="671"/>
      <c r="BX20" s="671"/>
      <c r="BY20" s="671"/>
      <c r="BZ20" s="671"/>
      <c r="CA20" s="671"/>
      <c r="CB20" s="671"/>
      <c r="CC20" s="671"/>
      <c r="CD20" s="671"/>
      <c r="CE20" s="671"/>
      <c r="CF20" s="671"/>
      <c r="CG20" s="671"/>
      <c r="CH20" s="671"/>
      <c r="CI20" s="671"/>
      <c r="CJ20" s="671"/>
      <c r="CK20" s="671"/>
      <c r="CL20" s="671"/>
      <c r="CM20" s="671"/>
      <c r="CN20" s="671"/>
      <c r="CO20" s="671"/>
      <c r="CP20" s="671"/>
      <c r="CQ20" s="671"/>
      <c r="CR20" s="671"/>
      <c r="CS20" s="671"/>
      <c r="CT20" s="671"/>
      <c r="CU20" s="671"/>
      <c r="CV20" s="671"/>
      <c r="CW20" s="671"/>
      <c r="CX20" s="671"/>
      <c r="CY20" s="671"/>
      <c r="CZ20" s="671"/>
      <c r="DA20" s="671"/>
      <c r="DB20" s="671"/>
      <c r="DC20" s="671"/>
      <c r="DD20" s="671"/>
      <c r="DE20" s="671"/>
      <c r="DF20" s="671"/>
      <c r="DG20" s="671"/>
      <c r="DH20" s="671"/>
      <c r="DI20" s="671"/>
      <c r="DJ20" s="671"/>
      <c r="DK20" s="671"/>
      <c r="DL20" s="671"/>
      <c r="DM20" s="671"/>
      <c r="DN20" s="671"/>
      <c r="DO20" s="671"/>
      <c r="DP20" s="671"/>
      <c r="DQ20" s="671"/>
      <c r="DR20" s="671"/>
      <c r="DS20" s="671"/>
      <c r="DT20" s="671"/>
      <c r="DU20" s="671"/>
      <c r="DV20" s="671"/>
      <c r="DW20" s="671"/>
      <c r="DX20" s="671"/>
      <c r="DY20" s="671"/>
      <c r="DZ20" s="671"/>
      <c r="EA20" s="671"/>
      <c r="EB20" s="671"/>
      <c r="EC20" s="671"/>
      <c r="ED20" s="671"/>
      <c r="EE20" s="671"/>
      <c r="EF20" s="671"/>
      <c r="EG20" s="671"/>
      <c r="EH20" s="671"/>
      <c r="EI20" s="671"/>
      <c r="EJ20" s="671"/>
      <c r="EK20" s="671"/>
      <c r="EL20" s="671"/>
      <c r="EM20" s="671"/>
      <c r="EN20" s="671"/>
      <c r="EO20" s="671"/>
      <c r="EP20" s="671"/>
      <c r="EQ20" s="671"/>
      <c r="ER20" s="671"/>
      <c r="ES20" s="671"/>
      <c r="ET20" s="671"/>
      <c r="EU20" s="671"/>
      <c r="EV20" s="671"/>
      <c r="EW20" s="671"/>
      <c r="EX20" s="671"/>
      <c r="EY20" s="671"/>
      <c r="EZ20" s="671"/>
      <c r="FA20" s="671"/>
      <c r="FB20" s="671"/>
      <c r="FC20" s="671"/>
      <c r="FD20" s="671"/>
      <c r="FE20" s="671"/>
      <c r="FF20" s="671"/>
      <c r="FG20" s="671"/>
      <c r="FH20" s="671"/>
      <c r="FI20" s="671"/>
      <c r="FJ20" s="671"/>
      <c r="FK20" s="671"/>
      <c r="FL20" s="671"/>
      <c r="FM20" s="671"/>
      <c r="FN20" s="671"/>
      <c r="FO20" s="671"/>
      <c r="FP20" s="671"/>
      <c r="FQ20" s="671"/>
      <c r="FR20" s="671"/>
      <c r="FS20" s="671"/>
      <c r="FT20" s="671"/>
      <c r="FU20" s="671"/>
      <c r="FV20" s="671"/>
      <c r="FW20" s="671"/>
      <c r="FX20" s="671"/>
      <c r="FY20" s="671"/>
      <c r="FZ20" s="671"/>
      <c r="GA20" s="671"/>
      <c r="GB20" s="671"/>
      <c r="GC20" s="671"/>
      <c r="GD20" s="671"/>
      <c r="GE20" s="671"/>
      <c r="GF20" s="671"/>
      <c r="GG20" s="671"/>
      <c r="GH20" s="671"/>
      <c r="GI20" s="671"/>
      <c r="GJ20" s="671"/>
      <c r="GK20" s="671"/>
      <c r="GL20" s="671"/>
      <c r="GM20" s="671"/>
      <c r="GN20" s="671"/>
      <c r="GO20" s="671"/>
      <c r="GP20" s="671"/>
      <c r="GQ20" s="671"/>
      <c r="GR20" s="671"/>
      <c r="GS20" s="671"/>
      <c r="GT20" s="671"/>
      <c r="GU20" s="671"/>
      <c r="GV20" s="671"/>
      <c r="GW20" s="671"/>
      <c r="GX20" s="671"/>
      <c r="GY20" s="671"/>
      <c r="GZ20" s="671"/>
      <c r="HA20" s="671"/>
      <c r="HB20" s="671"/>
      <c r="HC20" s="671"/>
      <c r="HD20" s="671"/>
      <c r="HE20" s="671"/>
      <c r="HF20" s="671"/>
      <c r="HG20" s="671"/>
      <c r="HH20" s="671"/>
      <c r="HI20" s="671"/>
      <c r="HJ20" s="671"/>
      <c r="HK20" s="671"/>
      <c r="HL20" s="671"/>
      <c r="HM20" s="671"/>
      <c r="HN20" s="671"/>
      <c r="HO20" s="671"/>
      <c r="HP20" s="671"/>
      <c r="HQ20" s="671"/>
      <c r="HR20" s="671"/>
      <c r="HS20" s="671"/>
      <c r="HT20" s="671"/>
      <c r="HU20" s="671"/>
      <c r="HV20" s="671"/>
      <c r="HW20" s="671"/>
      <c r="HX20" s="671"/>
      <c r="HY20" s="671"/>
      <c r="HZ20" s="671"/>
      <c r="IA20" s="671"/>
      <c r="IB20" s="671"/>
      <c r="IC20" s="671"/>
      <c r="ID20" s="671"/>
      <c r="IE20" s="671"/>
      <c r="IF20" s="671"/>
      <c r="IG20" s="671"/>
      <c r="IH20" s="671"/>
      <c r="II20" s="671"/>
      <c r="IJ20" s="671"/>
      <c r="IK20" s="671"/>
      <c r="IL20" s="671"/>
      <c r="IM20" s="671"/>
      <c r="IN20" s="671"/>
      <c r="IO20" s="671"/>
      <c r="IP20" s="671"/>
      <c r="IQ20" s="671"/>
      <c r="IR20" s="671"/>
      <c r="IS20" s="671"/>
      <c r="IT20" s="671"/>
      <c r="IU20" s="671"/>
      <c r="IV20" s="671"/>
    </row>
    <row r="21" spans="1:256" x14ac:dyDescent="0.2">
      <c r="A21" s="1716" t="s">
        <v>55</v>
      </c>
      <c r="B21" s="1717"/>
      <c r="C21" s="1018"/>
      <c r="D21" s="1213"/>
      <c r="E21" s="1200"/>
      <c r="F21" s="1223"/>
      <c r="G21" s="1223"/>
      <c r="H21" s="1200"/>
      <c r="I21" s="1200"/>
      <c r="J21" s="1200"/>
      <c r="K21" s="1200"/>
      <c r="L21" s="1200"/>
      <c r="M21" s="1200"/>
      <c r="N21" s="671"/>
      <c r="O21" s="671"/>
      <c r="P21" s="671"/>
      <c r="Q21" s="671"/>
      <c r="R21" s="671"/>
      <c r="S21" s="671"/>
      <c r="T21" s="671"/>
      <c r="U21" s="671"/>
      <c r="V21" s="671"/>
      <c r="W21" s="671"/>
      <c r="X21" s="671"/>
      <c r="Y21" s="671"/>
      <c r="Z21" s="671"/>
      <c r="AA21" s="671"/>
      <c r="AB21" s="671"/>
      <c r="AC21" s="671"/>
      <c r="AD21" s="671"/>
      <c r="AE21" s="671"/>
      <c r="AF21" s="671"/>
      <c r="AG21" s="671"/>
      <c r="AH21" s="671"/>
      <c r="AI21" s="671"/>
      <c r="AJ21" s="671"/>
      <c r="AK21" s="671"/>
      <c r="AL21" s="671"/>
      <c r="AM21" s="671"/>
      <c r="AN21" s="671"/>
      <c r="AO21" s="671"/>
      <c r="AP21" s="671"/>
      <c r="AQ21" s="671"/>
      <c r="AR21" s="671"/>
      <c r="AS21" s="671"/>
      <c r="AT21" s="671"/>
      <c r="AU21" s="671"/>
      <c r="AV21" s="671"/>
      <c r="AW21" s="671"/>
      <c r="AX21" s="671"/>
      <c r="AY21" s="671"/>
      <c r="AZ21" s="671"/>
      <c r="BA21" s="671"/>
      <c r="BB21" s="671"/>
      <c r="BC21" s="671"/>
      <c r="BD21" s="671"/>
      <c r="BE21" s="671"/>
      <c r="BF21" s="671"/>
      <c r="BG21" s="671"/>
      <c r="BH21" s="671"/>
      <c r="BI21" s="671"/>
      <c r="BJ21" s="671"/>
      <c r="BK21" s="671"/>
      <c r="BL21" s="671"/>
      <c r="BM21" s="671"/>
      <c r="BN21" s="671"/>
      <c r="BO21" s="671"/>
      <c r="BP21" s="671"/>
      <c r="BQ21" s="671"/>
      <c r="BR21" s="671"/>
      <c r="BS21" s="671"/>
      <c r="BT21" s="671"/>
      <c r="BU21" s="671"/>
      <c r="BV21" s="671"/>
      <c r="BW21" s="671"/>
      <c r="BX21" s="671"/>
      <c r="BY21" s="671"/>
      <c r="BZ21" s="671"/>
      <c r="CA21" s="671"/>
      <c r="CB21" s="671"/>
      <c r="CC21" s="671"/>
      <c r="CD21" s="671"/>
      <c r="CE21" s="671"/>
      <c r="CF21" s="671"/>
      <c r="CG21" s="671"/>
      <c r="CH21" s="671"/>
      <c r="CI21" s="671"/>
      <c r="CJ21" s="671"/>
      <c r="CK21" s="671"/>
      <c r="CL21" s="671"/>
      <c r="CM21" s="671"/>
      <c r="CN21" s="671"/>
      <c r="CO21" s="671"/>
      <c r="CP21" s="671"/>
      <c r="CQ21" s="671"/>
      <c r="CR21" s="671"/>
      <c r="CS21" s="671"/>
      <c r="CT21" s="671"/>
      <c r="CU21" s="671"/>
      <c r="CV21" s="671"/>
      <c r="CW21" s="671"/>
      <c r="CX21" s="671"/>
      <c r="CY21" s="671"/>
      <c r="CZ21" s="671"/>
      <c r="DA21" s="671"/>
      <c r="DB21" s="671"/>
      <c r="DC21" s="671"/>
      <c r="DD21" s="671"/>
      <c r="DE21" s="671"/>
      <c r="DF21" s="671"/>
      <c r="DG21" s="671"/>
      <c r="DH21" s="671"/>
      <c r="DI21" s="671"/>
      <c r="DJ21" s="671"/>
      <c r="DK21" s="671"/>
      <c r="DL21" s="671"/>
      <c r="DM21" s="671"/>
      <c r="DN21" s="671"/>
      <c r="DO21" s="671"/>
      <c r="DP21" s="671"/>
      <c r="DQ21" s="671"/>
      <c r="DR21" s="671"/>
      <c r="DS21" s="671"/>
      <c r="DT21" s="671"/>
      <c r="DU21" s="671"/>
      <c r="DV21" s="671"/>
      <c r="DW21" s="671"/>
      <c r="DX21" s="671"/>
      <c r="DY21" s="671"/>
      <c r="DZ21" s="671"/>
      <c r="EA21" s="671"/>
      <c r="EB21" s="671"/>
      <c r="EC21" s="671"/>
      <c r="ED21" s="671"/>
      <c r="EE21" s="671"/>
      <c r="EF21" s="671"/>
      <c r="EG21" s="671"/>
      <c r="EH21" s="671"/>
      <c r="EI21" s="671"/>
      <c r="EJ21" s="671"/>
      <c r="EK21" s="671"/>
      <c r="EL21" s="671"/>
      <c r="EM21" s="671"/>
      <c r="EN21" s="671"/>
      <c r="EO21" s="671"/>
      <c r="EP21" s="671"/>
      <c r="EQ21" s="671"/>
      <c r="ER21" s="671"/>
      <c r="ES21" s="671"/>
      <c r="ET21" s="671"/>
      <c r="EU21" s="671"/>
      <c r="EV21" s="671"/>
      <c r="EW21" s="671"/>
      <c r="EX21" s="671"/>
      <c r="EY21" s="671"/>
      <c r="EZ21" s="671"/>
      <c r="FA21" s="671"/>
      <c r="FB21" s="671"/>
      <c r="FC21" s="671"/>
      <c r="FD21" s="671"/>
      <c r="FE21" s="671"/>
      <c r="FF21" s="671"/>
      <c r="FG21" s="671"/>
      <c r="FH21" s="671"/>
      <c r="FI21" s="671"/>
      <c r="FJ21" s="671"/>
      <c r="FK21" s="671"/>
      <c r="FL21" s="671"/>
      <c r="FM21" s="671"/>
      <c r="FN21" s="671"/>
      <c r="FO21" s="671"/>
      <c r="FP21" s="671"/>
      <c r="FQ21" s="671"/>
      <c r="FR21" s="671"/>
      <c r="FS21" s="671"/>
      <c r="FT21" s="671"/>
      <c r="FU21" s="671"/>
      <c r="FV21" s="671"/>
      <c r="FW21" s="671"/>
      <c r="FX21" s="671"/>
      <c r="FY21" s="671"/>
      <c r="FZ21" s="671"/>
      <c r="GA21" s="671"/>
      <c r="GB21" s="671"/>
      <c r="GC21" s="671"/>
      <c r="GD21" s="671"/>
      <c r="GE21" s="671"/>
      <c r="GF21" s="671"/>
      <c r="GG21" s="671"/>
      <c r="GH21" s="671"/>
      <c r="GI21" s="671"/>
      <c r="GJ21" s="671"/>
      <c r="GK21" s="671"/>
      <c r="GL21" s="671"/>
      <c r="GM21" s="671"/>
      <c r="GN21" s="671"/>
      <c r="GO21" s="671"/>
      <c r="GP21" s="671"/>
      <c r="GQ21" s="671"/>
      <c r="GR21" s="671"/>
      <c r="GS21" s="671"/>
      <c r="GT21" s="671"/>
      <c r="GU21" s="671"/>
      <c r="GV21" s="671"/>
      <c r="GW21" s="671"/>
      <c r="GX21" s="671"/>
      <c r="GY21" s="671"/>
      <c r="GZ21" s="671"/>
      <c r="HA21" s="671"/>
      <c r="HB21" s="671"/>
      <c r="HC21" s="671"/>
      <c r="HD21" s="671"/>
      <c r="HE21" s="671"/>
      <c r="HF21" s="671"/>
      <c r="HG21" s="671"/>
      <c r="HH21" s="671"/>
      <c r="HI21" s="671"/>
      <c r="HJ21" s="671"/>
      <c r="HK21" s="671"/>
      <c r="HL21" s="671"/>
      <c r="HM21" s="671"/>
      <c r="HN21" s="671"/>
      <c r="HO21" s="671"/>
      <c r="HP21" s="671"/>
      <c r="HQ21" s="671"/>
      <c r="HR21" s="671"/>
      <c r="HS21" s="671"/>
      <c r="HT21" s="671"/>
      <c r="HU21" s="671"/>
      <c r="HV21" s="671"/>
      <c r="HW21" s="671"/>
      <c r="HX21" s="671"/>
      <c r="HY21" s="671"/>
      <c r="HZ21" s="671"/>
      <c r="IA21" s="671"/>
      <c r="IB21" s="671"/>
      <c r="IC21" s="671"/>
      <c r="ID21" s="671"/>
      <c r="IE21" s="671"/>
      <c r="IF21" s="671"/>
      <c r="IG21" s="671"/>
      <c r="IH21" s="671"/>
      <c r="II21" s="671"/>
      <c r="IJ21" s="671"/>
      <c r="IK21" s="671"/>
      <c r="IL21" s="671"/>
      <c r="IM21" s="671"/>
      <c r="IN21" s="671"/>
      <c r="IO21" s="671"/>
      <c r="IP21" s="671"/>
      <c r="IQ21" s="671"/>
      <c r="IR21" s="671"/>
      <c r="IS21" s="671"/>
      <c r="IT21" s="671"/>
      <c r="IU21" s="671"/>
      <c r="IV21" s="671"/>
    </row>
    <row r="22" spans="1:256" x14ac:dyDescent="0.2">
      <c r="A22" s="673"/>
      <c r="B22" s="672" t="s">
        <v>388</v>
      </c>
      <c r="C22" s="675">
        <v>416628.9839899987</v>
      </c>
      <c r="D22" s="1221"/>
      <c r="E22" s="1200"/>
      <c r="F22" s="1224"/>
      <c r="G22" s="1224"/>
      <c r="H22" s="1224"/>
      <c r="I22" s="1200"/>
      <c r="J22" s="1200"/>
      <c r="K22" s="1200"/>
      <c r="L22" s="1200"/>
      <c r="M22" s="1200"/>
      <c r="N22" s="671"/>
      <c r="O22" s="671"/>
      <c r="P22" s="671"/>
      <c r="Q22" s="671"/>
      <c r="R22" s="671"/>
      <c r="S22" s="671"/>
      <c r="T22" s="671"/>
      <c r="U22" s="671"/>
      <c r="V22" s="671"/>
      <c r="W22" s="671"/>
      <c r="X22" s="671"/>
      <c r="Y22" s="671"/>
      <c r="Z22" s="671"/>
      <c r="AA22" s="671"/>
      <c r="AB22" s="671"/>
      <c r="AC22" s="671"/>
      <c r="AD22" s="671"/>
      <c r="AE22" s="671"/>
      <c r="AF22" s="671"/>
      <c r="AG22" s="671"/>
      <c r="AH22" s="671"/>
      <c r="AI22" s="671"/>
      <c r="AJ22" s="671"/>
      <c r="AK22" s="671"/>
      <c r="AL22" s="671"/>
      <c r="AM22" s="671"/>
      <c r="AN22" s="671"/>
      <c r="AO22" s="671"/>
      <c r="AP22" s="671"/>
      <c r="AQ22" s="671"/>
      <c r="AR22" s="671"/>
      <c r="AS22" s="671"/>
      <c r="AT22" s="671"/>
      <c r="AU22" s="671"/>
      <c r="AV22" s="671"/>
      <c r="AW22" s="671"/>
      <c r="AX22" s="671"/>
      <c r="AY22" s="671"/>
      <c r="AZ22" s="671"/>
      <c r="BA22" s="671"/>
      <c r="BB22" s="671"/>
      <c r="BC22" s="671"/>
      <c r="BD22" s="671"/>
      <c r="BE22" s="671"/>
      <c r="BF22" s="671"/>
      <c r="BG22" s="671"/>
      <c r="BH22" s="671"/>
      <c r="BI22" s="671"/>
      <c r="BJ22" s="671"/>
      <c r="BK22" s="671"/>
      <c r="BL22" s="671"/>
      <c r="BM22" s="671"/>
      <c r="BN22" s="671"/>
      <c r="BO22" s="671"/>
      <c r="BP22" s="671"/>
      <c r="BQ22" s="671"/>
      <c r="BR22" s="671"/>
      <c r="BS22" s="671"/>
      <c r="BT22" s="671"/>
      <c r="BU22" s="671"/>
      <c r="BV22" s="671"/>
      <c r="BW22" s="671"/>
      <c r="BX22" s="671"/>
      <c r="BY22" s="671"/>
      <c r="BZ22" s="671"/>
      <c r="CA22" s="671"/>
      <c r="CB22" s="671"/>
      <c r="CC22" s="671"/>
      <c r="CD22" s="671"/>
      <c r="CE22" s="671"/>
      <c r="CF22" s="671"/>
      <c r="CG22" s="671"/>
      <c r="CH22" s="671"/>
      <c r="CI22" s="671"/>
      <c r="CJ22" s="671"/>
      <c r="CK22" s="671"/>
      <c r="CL22" s="671"/>
      <c r="CM22" s="671"/>
      <c r="CN22" s="671"/>
      <c r="CO22" s="671"/>
      <c r="CP22" s="671"/>
      <c r="CQ22" s="671"/>
      <c r="CR22" s="671"/>
      <c r="CS22" s="671"/>
      <c r="CT22" s="671"/>
      <c r="CU22" s="671"/>
      <c r="CV22" s="671"/>
      <c r="CW22" s="671"/>
      <c r="CX22" s="671"/>
      <c r="CY22" s="671"/>
      <c r="CZ22" s="671"/>
      <c r="DA22" s="671"/>
      <c r="DB22" s="671"/>
      <c r="DC22" s="671"/>
      <c r="DD22" s="671"/>
      <c r="DE22" s="671"/>
      <c r="DF22" s="671"/>
      <c r="DG22" s="671"/>
      <c r="DH22" s="671"/>
      <c r="DI22" s="671"/>
      <c r="DJ22" s="671"/>
      <c r="DK22" s="671"/>
      <c r="DL22" s="671"/>
      <c r="DM22" s="671"/>
      <c r="DN22" s="671"/>
      <c r="DO22" s="671"/>
      <c r="DP22" s="671"/>
      <c r="DQ22" s="671"/>
      <c r="DR22" s="671"/>
      <c r="DS22" s="671"/>
      <c r="DT22" s="671"/>
      <c r="DU22" s="671"/>
      <c r="DV22" s="671"/>
      <c r="DW22" s="671"/>
      <c r="DX22" s="671"/>
      <c r="DY22" s="671"/>
      <c r="DZ22" s="671"/>
      <c r="EA22" s="671"/>
      <c r="EB22" s="671"/>
      <c r="EC22" s="671"/>
      <c r="ED22" s="671"/>
      <c r="EE22" s="671"/>
      <c r="EF22" s="671"/>
      <c r="EG22" s="671"/>
      <c r="EH22" s="671"/>
      <c r="EI22" s="671"/>
      <c r="EJ22" s="671"/>
      <c r="EK22" s="671"/>
      <c r="EL22" s="671"/>
      <c r="EM22" s="671"/>
      <c r="EN22" s="671"/>
      <c r="EO22" s="671"/>
      <c r="EP22" s="671"/>
      <c r="EQ22" s="671"/>
      <c r="ER22" s="671"/>
      <c r="ES22" s="671"/>
      <c r="ET22" s="671"/>
      <c r="EU22" s="671"/>
      <c r="EV22" s="671"/>
      <c r="EW22" s="671"/>
      <c r="EX22" s="671"/>
      <c r="EY22" s="671"/>
      <c r="EZ22" s="671"/>
      <c r="FA22" s="671"/>
      <c r="FB22" s="671"/>
      <c r="FC22" s="671"/>
      <c r="FD22" s="671"/>
      <c r="FE22" s="671"/>
      <c r="FF22" s="671"/>
      <c r="FG22" s="671"/>
      <c r="FH22" s="671"/>
      <c r="FI22" s="671"/>
      <c r="FJ22" s="671"/>
      <c r="FK22" s="671"/>
      <c r="FL22" s="671"/>
      <c r="FM22" s="671"/>
      <c r="FN22" s="671"/>
      <c r="FO22" s="671"/>
      <c r="FP22" s="671"/>
      <c r="FQ22" s="671"/>
      <c r="FR22" s="671"/>
      <c r="FS22" s="671"/>
      <c r="FT22" s="671"/>
      <c r="FU22" s="671"/>
      <c r="FV22" s="671"/>
      <c r="FW22" s="671"/>
      <c r="FX22" s="671"/>
      <c r="FY22" s="671"/>
      <c r="FZ22" s="671"/>
      <c r="GA22" s="671"/>
      <c r="GB22" s="671"/>
      <c r="GC22" s="671"/>
      <c r="GD22" s="671"/>
      <c r="GE22" s="671"/>
      <c r="GF22" s="671"/>
      <c r="GG22" s="671"/>
      <c r="GH22" s="671"/>
      <c r="GI22" s="671"/>
      <c r="GJ22" s="671"/>
      <c r="GK22" s="671"/>
      <c r="GL22" s="671"/>
      <c r="GM22" s="671"/>
      <c r="GN22" s="671"/>
      <c r="GO22" s="671"/>
      <c r="GP22" s="671"/>
      <c r="GQ22" s="671"/>
      <c r="GR22" s="671"/>
      <c r="GS22" s="671"/>
      <c r="GT22" s="671"/>
      <c r="GU22" s="671"/>
      <c r="GV22" s="671"/>
      <c r="GW22" s="671"/>
      <c r="GX22" s="671"/>
      <c r="GY22" s="671"/>
      <c r="GZ22" s="671"/>
      <c r="HA22" s="671"/>
      <c r="HB22" s="671"/>
      <c r="HC22" s="671"/>
      <c r="HD22" s="671"/>
      <c r="HE22" s="671"/>
      <c r="HF22" s="671"/>
      <c r="HG22" s="671"/>
      <c r="HH22" s="671"/>
      <c r="HI22" s="671"/>
      <c r="HJ22" s="671"/>
      <c r="HK22" s="671"/>
      <c r="HL22" s="671"/>
      <c r="HM22" s="671"/>
      <c r="HN22" s="671"/>
      <c r="HO22" s="671"/>
      <c r="HP22" s="671"/>
      <c r="HQ22" s="671"/>
      <c r="HR22" s="671"/>
      <c r="HS22" s="671"/>
      <c r="HT22" s="671"/>
      <c r="HU22" s="671"/>
      <c r="HV22" s="671"/>
      <c r="HW22" s="671"/>
      <c r="HX22" s="671"/>
      <c r="HY22" s="671"/>
      <c r="HZ22" s="671"/>
      <c r="IA22" s="671"/>
      <c r="IB22" s="671"/>
      <c r="IC22" s="671"/>
      <c r="ID22" s="671"/>
      <c r="IE22" s="671"/>
      <c r="IF22" s="671"/>
      <c r="IG22" s="671"/>
      <c r="IH22" s="671"/>
      <c r="II22" s="671"/>
      <c r="IJ22" s="671"/>
      <c r="IK22" s="671"/>
      <c r="IL22" s="671"/>
      <c r="IM22" s="671"/>
      <c r="IN22" s="671"/>
      <c r="IO22" s="671"/>
      <c r="IP22" s="671"/>
      <c r="IQ22" s="671"/>
      <c r="IR22" s="671"/>
      <c r="IS22" s="671"/>
      <c r="IT22" s="671"/>
      <c r="IU22" s="671"/>
      <c r="IV22" s="671"/>
    </row>
    <row r="23" spans="1:256" x14ac:dyDescent="0.2">
      <c r="A23" s="673"/>
      <c r="B23" s="674" t="s">
        <v>448</v>
      </c>
      <c r="C23" s="675">
        <v>1908075.7222499996</v>
      </c>
      <c r="D23" s="1213"/>
      <c r="E23" s="1200"/>
      <c r="F23" s="1224"/>
      <c r="G23" s="1224"/>
      <c r="H23" s="1224"/>
      <c r="I23" s="1200"/>
      <c r="J23" s="1200"/>
      <c r="K23" s="1200"/>
      <c r="L23" s="1200"/>
      <c r="M23" s="1200"/>
      <c r="N23" s="671"/>
      <c r="O23" s="671"/>
      <c r="P23" s="671"/>
      <c r="Q23" s="671"/>
      <c r="R23" s="671"/>
      <c r="S23" s="671"/>
      <c r="T23" s="671"/>
      <c r="U23" s="671"/>
      <c r="V23" s="671"/>
      <c r="W23" s="671"/>
      <c r="X23" s="671"/>
      <c r="Y23" s="671"/>
      <c r="Z23" s="671"/>
      <c r="AA23" s="671"/>
      <c r="AB23" s="671"/>
      <c r="AC23" s="671"/>
      <c r="AD23" s="671"/>
      <c r="AE23" s="671"/>
      <c r="AF23" s="671"/>
      <c r="AG23" s="671"/>
      <c r="AH23" s="671"/>
      <c r="AI23" s="671"/>
      <c r="AJ23" s="671"/>
      <c r="AK23" s="671"/>
      <c r="AL23" s="671"/>
      <c r="AM23" s="671"/>
      <c r="AN23" s="671"/>
      <c r="AO23" s="671"/>
      <c r="AP23" s="671"/>
      <c r="AQ23" s="671"/>
      <c r="AR23" s="671"/>
      <c r="AS23" s="671"/>
      <c r="AT23" s="671"/>
      <c r="AU23" s="671"/>
      <c r="AV23" s="671"/>
      <c r="AW23" s="671"/>
      <c r="AX23" s="671"/>
      <c r="AY23" s="671"/>
      <c r="AZ23" s="671"/>
      <c r="BA23" s="671"/>
      <c r="BB23" s="671"/>
      <c r="BC23" s="671"/>
      <c r="BD23" s="671"/>
      <c r="BE23" s="671"/>
      <c r="BF23" s="671"/>
      <c r="BG23" s="671"/>
      <c r="BH23" s="671"/>
      <c r="BI23" s="671"/>
      <c r="BJ23" s="671"/>
      <c r="BK23" s="671"/>
      <c r="BL23" s="671"/>
      <c r="BM23" s="671"/>
      <c r="BN23" s="671"/>
      <c r="BO23" s="671"/>
      <c r="BP23" s="671"/>
      <c r="BQ23" s="671"/>
      <c r="BR23" s="671"/>
      <c r="BS23" s="671"/>
      <c r="BT23" s="671"/>
      <c r="BU23" s="671"/>
      <c r="BV23" s="671"/>
      <c r="BW23" s="671"/>
      <c r="BX23" s="671"/>
      <c r="BY23" s="671"/>
      <c r="BZ23" s="671"/>
      <c r="CA23" s="671"/>
      <c r="CB23" s="671"/>
      <c r="CC23" s="671"/>
      <c r="CD23" s="671"/>
      <c r="CE23" s="671"/>
      <c r="CF23" s="671"/>
      <c r="CG23" s="671"/>
      <c r="CH23" s="671"/>
      <c r="CI23" s="671"/>
      <c r="CJ23" s="671"/>
      <c r="CK23" s="671"/>
      <c r="CL23" s="671"/>
      <c r="CM23" s="671"/>
      <c r="CN23" s="671"/>
      <c r="CO23" s="671"/>
      <c r="CP23" s="671"/>
      <c r="CQ23" s="671"/>
      <c r="CR23" s="671"/>
      <c r="CS23" s="671"/>
      <c r="CT23" s="671"/>
      <c r="CU23" s="671"/>
      <c r="CV23" s="671"/>
      <c r="CW23" s="671"/>
      <c r="CX23" s="671"/>
      <c r="CY23" s="671"/>
      <c r="CZ23" s="671"/>
      <c r="DA23" s="671"/>
      <c r="DB23" s="671"/>
      <c r="DC23" s="671"/>
      <c r="DD23" s="671"/>
      <c r="DE23" s="671"/>
      <c r="DF23" s="671"/>
      <c r="DG23" s="671"/>
      <c r="DH23" s="671"/>
      <c r="DI23" s="671"/>
      <c r="DJ23" s="671"/>
      <c r="DK23" s="671"/>
      <c r="DL23" s="671"/>
      <c r="DM23" s="671"/>
      <c r="DN23" s="671"/>
      <c r="DO23" s="671"/>
      <c r="DP23" s="671"/>
      <c r="DQ23" s="671"/>
      <c r="DR23" s="671"/>
      <c r="DS23" s="671"/>
      <c r="DT23" s="671"/>
      <c r="DU23" s="671"/>
      <c r="DV23" s="671"/>
      <c r="DW23" s="671"/>
      <c r="DX23" s="671"/>
      <c r="DY23" s="671"/>
      <c r="DZ23" s="671"/>
      <c r="EA23" s="671"/>
      <c r="EB23" s="671"/>
      <c r="EC23" s="671"/>
      <c r="ED23" s="671"/>
      <c r="EE23" s="671"/>
      <c r="EF23" s="671"/>
      <c r="EG23" s="671"/>
      <c r="EH23" s="671"/>
      <c r="EI23" s="671"/>
      <c r="EJ23" s="671"/>
      <c r="EK23" s="671"/>
      <c r="EL23" s="671"/>
      <c r="EM23" s="671"/>
      <c r="EN23" s="671"/>
      <c r="EO23" s="671"/>
      <c r="EP23" s="671"/>
      <c r="EQ23" s="671"/>
      <c r="ER23" s="671"/>
      <c r="ES23" s="671"/>
      <c r="ET23" s="671"/>
      <c r="EU23" s="671"/>
      <c r="EV23" s="671"/>
      <c r="EW23" s="671"/>
      <c r="EX23" s="671"/>
      <c r="EY23" s="671"/>
      <c r="EZ23" s="671"/>
      <c r="FA23" s="671"/>
      <c r="FB23" s="671"/>
      <c r="FC23" s="671"/>
      <c r="FD23" s="671"/>
      <c r="FE23" s="671"/>
      <c r="FF23" s="671"/>
      <c r="FG23" s="671"/>
      <c r="FH23" s="671"/>
      <c r="FI23" s="671"/>
      <c r="FJ23" s="671"/>
      <c r="FK23" s="671"/>
      <c r="FL23" s="671"/>
      <c r="FM23" s="671"/>
      <c r="FN23" s="671"/>
      <c r="FO23" s="671"/>
      <c r="FP23" s="671"/>
      <c r="FQ23" s="671"/>
      <c r="FR23" s="671"/>
      <c r="FS23" s="671"/>
      <c r="FT23" s="671"/>
      <c r="FU23" s="671"/>
      <c r="FV23" s="671"/>
      <c r="FW23" s="671"/>
      <c r="FX23" s="671"/>
      <c r="FY23" s="671"/>
      <c r="FZ23" s="671"/>
      <c r="GA23" s="671"/>
      <c r="GB23" s="671"/>
      <c r="GC23" s="671"/>
      <c r="GD23" s="671"/>
      <c r="GE23" s="671"/>
      <c r="GF23" s="671"/>
      <c r="GG23" s="671"/>
      <c r="GH23" s="671"/>
      <c r="GI23" s="671"/>
      <c r="GJ23" s="671"/>
      <c r="GK23" s="671"/>
      <c r="GL23" s="671"/>
      <c r="GM23" s="671"/>
      <c r="GN23" s="671"/>
      <c r="GO23" s="671"/>
      <c r="GP23" s="671"/>
      <c r="GQ23" s="671"/>
      <c r="GR23" s="671"/>
      <c r="GS23" s="671"/>
      <c r="GT23" s="671"/>
      <c r="GU23" s="671"/>
      <c r="GV23" s="671"/>
      <c r="GW23" s="671"/>
      <c r="GX23" s="671"/>
      <c r="GY23" s="671"/>
      <c r="GZ23" s="671"/>
      <c r="HA23" s="671"/>
      <c r="HB23" s="671"/>
      <c r="HC23" s="671"/>
      <c r="HD23" s="671"/>
      <c r="HE23" s="671"/>
      <c r="HF23" s="671"/>
      <c r="HG23" s="671"/>
      <c r="HH23" s="671"/>
      <c r="HI23" s="671"/>
      <c r="HJ23" s="671"/>
      <c r="HK23" s="671"/>
      <c r="HL23" s="671"/>
      <c r="HM23" s="671"/>
      <c r="HN23" s="671"/>
      <c r="HO23" s="671"/>
      <c r="HP23" s="671"/>
      <c r="HQ23" s="671"/>
      <c r="HR23" s="671"/>
      <c r="HS23" s="671"/>
      <c r="HT23" s="671"/>
      <c r="HU23" s="671"/>
      <c r="HV23" s="671"/>
      <c r="HW23" s="671"/>
      <c r="HX23" s="671"/>
      <c r="HY23" s="671"/>
      <c r="HZ23" s="671"/>
      <c r="IA23" s="671"/>
      <c r="IB23" s="671"/>
      <c r="IC23" s="671"/>
      <c r="ID23" s="671"/>
      <c r="IE23" s="671"/>
      <c r="IF23" s="671"/>
      <c r="IG23" s="671"/>
      <c r="IH23" s="671"/>
      <c r="II23" s="671"/>
      <c r="IJ23" s="671"/>
      <c r="IK23" s="671"/>
      <c r="IL23" s="671"/>
      <c r="IM23" s="671"/>
      <c r="IN23" s="671"/>
      <c r="IO23" s="671"/>
      <c r="IP23" s="671"/>
      <c r="IQ23" s="671"/>
      <c r="IR23" s="671"/>
      <c r="IS23" s="671"/>
      <c r="IT23" s="671"/>
      <c r="IU23" s="671"/>
      <c r="IV23" s="671"/>
    </row>
    <row r="24" spans="1:256" x14ac:dyDescent="0.2">
      <c r="A24" s="673"/>
      <c r="B24" s="838" t="s">
        <v>1771</v>
      </c>
      <c r="C24" s="675">
        <v>273.02307000000002</v>
      </c>
      <c r="D24" s="1213"/>
      <c r="E24" s="1224"/>
      <c r="F24" s="1200"/>
      <c r="G24" s="1224"/>
      <c r="H24" s="1200"/>
      <c r="I24" s="1200"/>
      <c r="J24" s="1225"/>
      <c r="K24" s="1200"/>
      <c r="L24" s="1200"/>
      <c r="M24" s="1200"/>
      <c r="N24" s="671"/>
      <c r="O24" s="671"/>
      <c r="P24" s="671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671"/>
      <c r="AE24" s="671"/>
      <c r="AF24" s="671"/>
      <c r="AG24" s="671"/>
      <c r="AH24" s="671"/>
      <c r="AI24" s="671"/>
      <c r="AJ24" s="671"/>
      <c r="AK24" s="671"/>
      <c r="AL24" s="671"/>
      <c r="AM24" s="671"/>
      <c r="AN24" s="671"/>
      <c r="AO24" s="671"/>
      <c r="AP24" s="671"/>
      <c r="AQ24" s="671"/>
      <c r="AR24" s="671"/>
      <c r="AS24" s="671"/>
      <c r="AT24" s="671"/>
      <c r="AU24" s="671"/>
      <c r="AV24" s="671"/>
      <c r="AW24" s="671"/>
      <c r="AX24" s="671"/>
      <c r="AY24" s="671"/>
      <c r="AZ24" s="671"/>
      <c r="BA24" s="671"/>
      <c r="BB24" s="671"/>
      <c r="BC24" s="671"/>
      <c r="BD24" s="671"/>
      <c r="BE24" s="671"/>
      <c r="BF24" s="671"/>
      <c r="BG24" s="671"/>
      <c r="BH24" s="671"/>
      <c r="BI24" s="671"/>
      <c r="BJ24" s="671"/>
      <c r="BK24" s="671"/>
      <c r="BL24" s="671"/>
      <c r="BM24" s="671"/>
      <c r="BN24" s="671"/>
      <c r="BO24" s="671"/>
      <c r="BP24" s="671"/>
      <c r="BQ24" s="671"/>
      <c r="BR24" s="671"/>
      <c r="BS24" s="671"/>
      <c r="BT24" s="671"/>
      <c r="BU24" s="671"/>
      <c r="BV24" s="671"/>
      <c r="BW24" s="671"/>
      <c r="BX24" s="671"/>
      <c r="BY24" s="671"/>
      <c r="BZ24" s="671"/>
      <c r="CA24" s="671"/>
      <c r="CB24" s="671"/>
      <c r="CC24" s="671"/>
      <c r="CD24" s="671"/>
      <c r="CE24" s="671"/>
      <c r="CF24" s="671"/>
      <c r="CG24" s="671"/>
      <c r="CH24" s="671"/>
      <c r="CI24" s="671"/>
      <c r="CJ24" s="671"/>
      <c r="CK24" s="671"/>
      <c r="CL24" s="671"/>
      <c r="CM24" s="671"/>
      <c r="CN24" s="671"/>
      <c r="CO24" s="671"/>
      <c r="CP24" s="671"/>
      <c r="CQ24" s="671"/>
      <c r="CR24" s="671"/>
      <c r="CS24" s="671"/>
      <c r="CT24" s="671"/>
      <c r="CU24" s="671"/>
      <c r="CV24" s="671"/>
      <c r="CW24" s="671"/>
      <c r="CX24" s="671"/>
      <c r="CY24" s="671"/>
      <c r="CZ24" s="671"/>
      <c r="DA24" s="671"/>
      <c r="DB24" s="671"/>
      <c r="DC24" s="671"/>
      <c r="DD24" s="671"/>
      <c r="DE24" s="671"/>
      <c r="DF24" s="671"/>
      <c r="DG24" s="671"/>
      <c r="DH24" s="671"/>
      <c r="DI24" s="671"/>
      <c r="DJ24" s="671"/>
      <c r="DK24" s="671"/>
      <c r="DL24" s="671"/>
      <c r="DM24" s="671"/>
      <c r="DN24" s="671"/>
      <c r="DO24" s="671"/>
      <c r="DP24" s="671"/>
      <c r="DQ24" s="671"/>
      <c r="DR24" s="671"/>
      <c r="DS24" s="671"/>
      <c r="DT24" s="671"/>
      <c r="DU24" s="671"/>
      <c r="DV24" s="671"/>
      <c r="DW24" s="671"/>
      <c r="DX24" s="671"/>
      <c r="DY24" s="671"/>
      <c r="DZ24" s="671"/>
      <c r="EA24" s="671"/>
      <c r="EB24" s="671"/>
      <c r="EC24" s="671"/>
      <c r="ED24" s="671"/>
      <c r="EE24" s="671"/>
      <c r="EF24" s="671"/>
      <c r="EG24" s="671"/>
      <c r="EH24" s="671"/>
      <c r="EI24" s="671"/>
      <c r="EJ24" s="671"/>
      <c r="EK24" s="671"/>
      <c r="EL24" s="671"/>
      <c r="EM24" s="671"/>
      <c r="EN24" s="671"/>
      <c r="EO24" s="671"/>
      <c r="EP24" s="671"/>
      <c r="EQ24" s="671"/>
      <c r="ER24" s="671"/>
      <c r="ES24" s="671"/>
      <c r="ET24" s="671"/>
      <c r="EU24" s="671"/>
      <c r="EV24" s="671"/>
      <c r="EW24" s="671"/>
      <c r="EX24" s="671"/>
      <c r="EY24" s="671"/>
      <c r="EZ24" s="671"/>
      <c r="FA24" s="671"/>
      <c r="FB24" s="671"/>
      <c r="FC24" s="671"/>
      <c r="FD24" s="671"/>
      <c r="FE24" s="671"/>
      <c r="FF24" s="671"/>
      <c r="FG24" s="671"/>
      <c r="FH24" s="671"/>
      <c r="FI24" s="671"/>
      <c r="FJ24" s="671"/>
      <c r="FK24" s="671"/>
      <c r="FL24" s="671"/>
      <c r="FM24" s="671"/>
      <c r="FN24" s="671"/>
      <c r="FO24" s="671"/>
      <c r="FP24" s="671"/>
      <c r="FQ24" s="671"/>
      <c r="FR24" s="671"/>
      <c r="FS24" s="671"/>
      <c r="FT24" s="671"/>
      <c r="FU24" s="671"/>
      <c r="FV24" s="671"/>
      <c r="FW24" s="671"/>
      <c r="FX24" s="671"/>
      <c r="FY24" s="671"/>
      <c r="FZ24" s="671"/>
      <c r="GA24" s="671"/>
      <c r="GB24" s="671"/>
      <c r="GC24" s="671"/>
      <c r="GD24" s="671"/>
      <c r="GE24" s="671"/>
      <c r="GF24" s="671"/>
      <c r="GG24" s="671"/>
      <c r="GH24" s="671"/>
      <c r="GI24" s="671"/>
      <c r="GJ24" s="671"/>
      <c r="GK24" s="671"/>
      <c r="GL24" s="671"/>
      <c r="GM24" s="671"/>
      <c r="GN24" s="671"/>
      <c r="GO24" s="671"/>
      <c r="GP24" s="671"/>
      <c r="GQ24" s="671"/>
      <c r="GR24" s="671"/>
      <c r="GS24" s="671"/>
      <c r="GT24" s="671"/>
      <c r="GU24" s="671"/>
      <c r="GV24" s="671"/>
      <c r="GW24" s="671"/>
      <c r="GX24" s="671"/>
      <c r="GY24" s="671"/>
      <c r="GZ24" s="671"/>
      <c r="HA24" s="671"/>
      <c r="HB24" s="671"/>
      <c r="HC24" s="671"/>
      <c r="HD24" s="671"/>
      <c r="HE24" s="671"/>
      <c r="HF24" s="671"/>
      <c r="HG24" s="671"/>
      <c r="HH24" s="671"/>
      <c r="HI24" s="671"/>
      <c r="HJ24" s="671"/>
      <c r="HK24" s="671"/>
      <c r="HL24" s="671"/>
      <c r="HM24" s="671"/>
      <c r="HN24" s="671"/>
      <c r="HO24" s="671"/>
      <c r="HP24" s="671"/>
      <c r="HQ24" s="671"/>
      <c r="HR24" s="671"/>
      <c r="HS24" s="671"/>
      <c r="HT24" s="671"/>
      <c r="HU24" s="671"/>
      <c r="HV24" s="671"/>
      <c r="HW24" s="671"/>
      <c r="HX24" s="671"/>
      <c r="HY24" s="671"/>
      <c r="HZ24" s="671"/>
      <c r="IA24" s="671"/>
      <c r="IB24" s="671"/>
      <c r="IC24" s="671"/>
      <c r="ID24" s="671"/>
      <c r="IE24" s="671"/>
      <c r="IF24" s="671"/>
      <c r="IG24" s="671"/>
      <c r="IH24" s="671"/>
      <c r="II24" s="671"/>
      <c r="IJ24" s="671"/>
      <c r="IK24" s="671"/>
      <c r="IL24" s="671"/>
      <c r="IM24" s="671"/>
      <c r="IN24" s="671"/>
      <c r="IO24" s="671"/>
      <c r="IP24" s="671"/>
      <c r="IQ24" s="671"/>
      <c r="IR24" s="671"/>
      <c r="IS24" s="671"/>
      <c r="IT24" s="671"/>
      <c r="IU24" s="671"/>
      <c r="IV24" s="671"/>
    </row>
    <row r="25" spans="1:256" ht="13.5" thickBot="1" x14ac:dyDescent="0.25">
      <c r="A25" s="1722" t="s">
        <v>449</v>
      </c>
      <c r="B25" s="1719"/>
      <c r="C25" s="676">
        <f>C22+C23+C24</f>
        <v>2324977.7293099985</v>
      </c>
      <c r="D25" s="1226"/>
      <c r="E25" s="1227"/>
      <c r="F25" s="1200"/>
      <c r="G25" s="1228"/>
      <c r="H25" s="1224"/>
      <c r="I25" s="1200"/>
      <c r="J25" s="1225"/>
      <c r="K25" s="1200"/>
      <c r="L25" s="1200"/>
      <c r="M25" s="1200"/>
      <c r="N25" s="671"/>
      <c r="O25" s="671"/>
      <c r="P25" s="671"/>
      <c r="Q25" s="671"/>
      <c r="R25" s="671"/>
      <c r="S25" s="671"/>
      <c r="T25" s="671"/>
      <c r="U25" s="671"/>
      <c r="V25" s="671"/>
      <c r="W25" s="671"/>
      <c r="X25" s="671"/>
      <c r="Y25" s="671"/>
      <c r="Z25" s="671"/>
      <c r="AA25" s="671"/>
      <c r="AB25" s="671"/>
      <c r="AC25" s="671"/>
      <c r="AD25" s="671"/>
      <c r="AE25" s="671"/>
      <c r="AF25" s="671"/>
      <c r="AG25" s="671"/>
      <c r="AH25" s="671"/>
      <c r="AI25" s="671"/>
      <c r="AJ25" s="671"/>
      <c r="AK25" s="671"/>
      <c r="AL25" s="671"/>
      <c r="AM25" s="671"/>
      <c r="AN25" s="671"/>
      <c r="AO25" s="671"/>
      <c r="AP25" s="671"/>
      <c r="AQ25" s="671"/>
      <c r="AR25" s="671"/>
      <c r="AS25" s="671"/>
      <c r="AT25" s="671"/>
      <c r="AU25" s="671"/>
      <c r="AV25" s="671"/>
      <c r="AW25" s="671"/>
      <c r="AX25" s="671"/>
      <c r="AY25" s="671"/>
      <c r="AZ25" s="671"/>
      <c r="BA25" s="671"/>
      <c r="BB25" s="671"/>
      <c r="BC25" s="671"/>
      <c r="BD25" s="671"/>
      <c r="BE25" s="671"/>
      <c r="BF25" s="671"/>
      <c r="BG25" s="671"/>
      <c r="BH25" s="671"/>
      <c r="BI25" s="671"/>
      <c r="BJ25" s="671"/>
      <c r="BK25" s="671"/>
      <c r="BL25" s="671"/>
      <c r="BM25" s="671"/>
      <c r="BN25" s="671"/>
      <c r="BO25" s="671"/>
      <c r="BP25" s="671"/>
      <c r="BQ25" s="671"/>
      <c r="BR25" s="671"/>
      <c r="BS25" s="671"/>
      <c r="BT25" s="671"/>
      <c r="BU25" s="671"/>
      <c r="BV25" s="671"/>
      <c r="BW25" s="671"/>
      <c r="BX25" s="671"/>
      <c r="BY25" s="671"/>
      <c r="BZ25" s="671"/>
      <c r="CA25" s="671"/>
      <c r="CB25" s="671"/>
      <c r="CC25" s="671"/>
      <c r="CD25" s="671"/>
      <c r="CE25" s="671"/>
      <c r="CF25" s="671"/>
      <c r="CG25" s="671"/>
      <c r="CH25" s="671"/>
      <c r="CI25" s="671"/>
      <c r="CJ25" s="671"/>
      <c r="CK25" s="671"/>
      <c r="CL25" s="671"/>
      <c r="CM25" s="671"/>
      <c r="CN25" s="671"/>
      <c r="CO25" s="671"/>
      <c r="CP25" s="671"/>
      <c r="CQ25" s="671"/>
      <c r="CR25" s="671"/>
      <c r="CS25" s="671"/>
      <c r="CT25" s="671"/>
      <c r="CU25" s="671"/>
      <c r="CV25" s="671"/>
      <c r="CW25" s="671"/>
      <c r="CX25" s="671"/>
      <c r="CY25" s="671"/>
      <c r="CZ25" s="671"/>
      <c r="DA25" s="671"/>
      <c r="DB25" s="671"/>
      <c r="DC25" s="671"/>
      <c r="DD25" s="671"/>
      <c r="DE25" s="671"/>
      <c r="DF25" s="671"/>
      <c r="DG25" s="671"/>
      <c r="DH25" s="671"/>
      <c r="DI25" s="671"/>
      <c r="DJ25" s="671"/>
      <c r="DK25" s="671"/>
      <c r="DL25" s="671"/>
      <c r="DM25" s="671"/>
      <c r="DN25" s="671"/>
      <c r="DO25" s="671"/>
      <c r="DP25" s="671"/>
      <c r="DQ25" s="671"/>
      <c r="DR25" s="671"/>
      <c r="DS25" s="671"/>
      <c r="DT25" s="671"/>
      <c r="DU25" s="671"/>
      <c r="DV25" s="671"/>
      <c r="DW25" s="671"/>
      <c r="DX25" s="671"/>
      <c r="DY25" s="671"/>
      <c r="DZ25" s="671"/>
      <c r="EA25" s="671"/>
      <c r="EB25" s="671"/>
      <c r="EC25" s="671"/>
      <c r="ED25" s="671"/>
      <c r="EE25" s="671"/>
      <c r="EF25" s="671"/>
      <c r="EG25" s="671"/>
      <c r="EH25" s="671"/>
      <c r="EI25" s="671"/>
      <c r="EJ25" s="671"/>
      <c r="EK25" s="671"/>
      <c r="EL25" s="671"/>
      <c r="EM25" s="671"/>
      <c r="EN25" s="671"/>
      <c r="EO25" s="671"/>
      <c r="EP25" s="671"/>
      <c r="EQ25" s="671"/>
      <c r="ER25" s="671"/>
      <c r="ES25" s="671"/>
      <c r="ET25" s="671"/>
      <c r="EU25" s="671"/>
      <c r="EV25" s="671"/>
      <c r="EW25" s="671"/>
      <c r="EX25" s="671"/>
      <c r="EY25" s="671"/>
      <c r="EZ25" s="671"/>
      <c r="FA25" s="671"/>
      <c r="FB25" s="671"/>
      <c r="FC25" s="671"/>
      <c r="FD25" s="671"/>
      <c r="FE25" s="671"/>
      <c r="FF25" s="671"/>
      <c r="FG25" s="671"/>
      <c r="FH25" s="671"/>
      <c r="FI25" s="671"/>
      <c r="FJ25" s="671"/>
      <c r="FK25" s="671"/>
      <c r="FL25" s="671"/>
      <c r="FM25" s="671"/>
      <c r="FN25" s="671"/>
      <c r="FO25" s="671"/>
      <c r="FP25" s="671"/>
      <c r="FQ25" s="671"/>
      <c r="FR25" s="671"/>
      <c r="FS25" s="671"/>
      <c r="FT25" s="671"/>
      <c r="FU25" s="671"/>
      <c r="FV25" s="671"/>
      <c r="FW25" s="671"/>
      <c r="FX25" s="671"/>
      <c r="FY25" s="671"/>
      <c r="FZ25" s="671"/>
      <c r="GA25" s="671"/>
      <c r="GB25" s="671"/>
      <c r="GC25" s="671"/>
      <c r="GD25" s="671"/>
      <c r="GE25" s="671"/>
      <c r="GF25" s="671"/>
      <c r="GG25" s="671"/>
      <c r="GH25" s="671"/>
      <c r="GI25" s="671"/>
      <c r="GJ25" s="671"/>
      <c r="GK25" s="671"/>
      <c r="GL25" s="671"/>
      <c r="GM25" s="671"/>
      <c r="GN25" s="671"/>
      <c r="GO25" s="671"/>
      <c r="GP25" s="671"/>
      <c r="GQ25" s="671"/>
      <c r="GR25" s="671"/>
      <c r="GS25" s="671"/>
      <c r="GT25" s="671"/>
      <c r="GU25" s="671"/>
      <c r="GV25" s="671"/>
      <c r="GW25" s="671"/>
      <c r="GX25" s="671"/>
      <c r="GY25" s="671"/>
      <c r="GZ25" s="671"/>
      <c r="HA25" s="671"/>
      <c r="HB25" s="671"/>
      <c r="HC25" s="671"/>
      <c r="HD25" s="671"/>
      <c r="HE25" s="671"/>
      <c r="HF25" s="671"/>
      <c r="HG25" s="671"/>
      <c r="HH25" s="671"/>
      <c r="HI25" s="671"/>
      <c r="HJ25" s="671"/>
      <c r="HK25" s="671"/>
      <c r="HL25" s="671"/>
      <c r="HM25" s="671"/>
      <c r="HN25" s="671"/>
      <c r="HO25" s="671"/>
      <c r="HP25" s="671"/>
      <c r="HQ25" s="671"/>
      <c r="HR25" s="671"/>
      <c r="HS25" s="671"/>
      <c r="HT25" s="671"/>
      <c r="HU25" s="671"/>
      <c r="HV25" s="671"/>
      <c r="HW25" s="671"/>
      <c r="HX25" s="671"/>
      <c r="HY25" s="671"/>
      <c r="HZ25" s="671"/>
      <c r="IA25" s="671"/>
      <c r="IB25" s="671"/>
      <c r="IC25" s="671"/>
      <c r="ID25" s="671"/>
      <c r="IE25" s="671"/>
      <c r="IF25" s="671"/>
      <c r="IG25" s="671"/>
      <c r="IH25" s="671"/>
      <c r="II25" s="671"/>
      <c r="IJ25" s="671"/>
      <c r="IK25" s="671"/>
      <c r="IL25" s="671"/>
      <c r="IM25" s="671"/>
      <c r="IN25" s="671"/>
      <c r="IO25" s="671"/>
      <c r="IP25" s="671"/>
      <c r="IQ25" s="671"/>
      <c r="IR25" s="671"/>
      <c r="IS25" s="671"/>
      <c r="IT25" s="671"/>
      <c r="IU25" s="671"/>
      <c r="IV25" s="671"/>
    </row>
    <row r="26" spans="1:256" ht="13.5" thickBot="1" x14ac:dyDescent="0.25">
      <c r="A26" s="1710" t="s">
        <v>961</v>
      </c>
      <c r="B26" s="1711"/>
      <c r="C26" s="1343">
        <f>SUM(C27:C73)</f>
        <v>2324569.3078385745</v>
      </c>
      <c r="D26" s="1221"/>
      <c r="E26" s="1200"/>
      <c r="F26" s="1200"/>
      <c r="G26" s="1200"/>
      <c r="H26" s="1200"/>
      <c r="I26" s="1200"/>
      <c r="J26" s="1214"/>
      <c r="K26" s="1200"/>
      <c r="L26" s="1200"/>
      <c r="M26" s="1200"/>
      <c r="N26" s="671"/>
      <c r="O26" s="671"/>
      <c r="P26" s="671"/>
      <c r="Q26" s="671"/>
      <c r="R26" s="671"/>
      <c r="S26" s="671"/>
      <c r="T26" s="671"/>
      <c r="U26" s="671"/>
      <c r="V26" s="671"/>
      <c r="W26" s="671"/>
      <c r="X26" s="671"/>
      <c r="Y26" s="671"/>
      <c r="Z26" s="671"/>
      <c r="AA26" s="671"/>
      <c r="AB26" s="671"/>
      <c r="AC26" s="671"/>
      <c r="AD26" s="671"/>
      <c r="AE26" s="671"/>
      <c r="AF26" s="671"/>
      <c r="AG26" s="671"/>
      <c r="AH26" s="671"/>
      <c r="AI26" s="671"/>
      <c r="AJ26" s="671"/>
      <c r="AK26" s="671"/>
      <c r="AL26" s="671"/>
      <c r="AM26" s="671"/>
      <c r="AN26" s="671"/>
      <c r="AO26" s="671"/>
      <c r="AP26" s="671"/>
      <c r="AQ26" s="671"/>
      <c r="AR26" s="671"/>
      <c r="AS26" s="671"/>
      <c r="AT26" s="671"/>
      <c r="AU26" s="671"/>
      <c r="AV26" s="671"/>
      <c r="AW26" s="671"/>
      <c r="AX26" s="671"/>
      <c r="AY26" s="671"/>
      <c r="AZ26" s="671"/>
      <c r="BA26" s="671"/>
      <c r="BB26" s="671"/>
      <c r="BC26" s="671"/>
      <c r="BD26" s="671"/>
      <c r="BE26" s="671"/>
      <c r="BF26" s="671"/>
      <c r="BG26" s="671"/>
      <c r="BH26" s="671"/>
      <c r="BI26" s="671"/>
      <c r="BJ26" s="671"/>
      <c r="BK26" s="671"/>
      <c r="BL26" s="671"/>
      <c r="BM26" s="671"/>
      <c r="BN26" s="671"/>
      <c r="BO26" s="671"/>
      <c r="BP26" s="671"/>
      <c r="BQ26" s="671"/>
      <c r="BR26" s="671"/>
      <c r="BS26" s="671"/>
      <c r="BT26" s="671"/>
      <c r="BU26" s="671"/>
      <c r="BV26" s="671"/>
      <c r="BW26" s="671"/>
      <c r="BX26" s="671"/>
      <c r="BY26" s="671"/>
      <c r="BZ26" s="671"/>
      <c r="CA26" s="671"/>
      <c r="CB26" s="671"/>
      <c r="CC26" s="671"/>
      <c r="CD26" s="671"/>
      <c r="CE26" s="671"/>
      <c r="CF26" s="671"/>
      <c r="CG26" s="671"/>
      <c r="CH26" s="671"/>
      <c r="CI26" s="671"/>
      <c r="CJ26" s="671"/>
      <c r="CK26" s="671"/>
      <c r="CL26" s="671"/>
      <c r="CM26" s="671"/>
      <c r="CN26" s="671"/>
      <c r="CO26" s="671"/>
      <c r="CP26" s="671"/>
      <c r="CQ26" s="671"/>
      <c r="CR26" s="671"/>
      <c r="CS26" s="671"/>
      <c r="CT26" s="671"/>
      <c r="CU26" s="671"/>
      <c r="CV26" s="671"/>
      <c r="CW26" s="671"/>
      <c r="CX26" s="671"/>
      <c r="CY26" s="671"/>
      <c r="CZ26" s="671"/>
      <c r="DA26" s="671"/>
      <c r="DB26" s="671"/>
      <c r="DC26" s="671"/>
      <c r="DD26" s="671"/>
      <c r="DE26" s="671"/>
      <c r="DF26" s="671"/>
      <c r="DG26" s="671"/>
      <c r="DH26" s="671"/>
      <c r="DI26" s="671"/>
      <c r="DJ26" s="671"/>
      <c r="DK26" s="671"/>
      <c r="DL26" s="671"/>
      <c r="DM26" s="671"/>
      <c r="DN26" s="671"/>
      <c r="DO26" s="671"/>
      <c r="DP26" s="671"/>
      <c r="DQ26" s="671"/>
      <c r="DR26" s="671"/>
      <c r="DS26" s="671"/>
      <c r="DT26" s="671"/>
      <c r="DU26" s="671"/>
      <c r="DV26" s="671"/>
      <c r="DW26" s="671"/>
      <c r="DX26" s="671"/>
      <c r="DY26" s="671"/>
      <c r="DZ26" s="671"/>
      <c r="EA26" s="671"/>
      <c r="EB26" s="671"/>
      <c r="EC26" s="671"/>
      <c r="ED26" s="671"/>
      <c r="EE26" s="671"/>
      <c r="EF26" s="671"/>
      <c r="EG26" s="671"/>
      <c r="EH26" s="671"/>
      <c r="EI26" s="671"/>
      <c r="EJ26" s="671"/>
      <c r="EK26" s="671"/>
      <c r="EL26" s="671"/>
      <c r="EM26" s="671"/>
      <c r="EN26" s="671"/>
      <c r="EO26" s="671"/>
      <c r="EP26" s="671"/>
      <c r="EQ26" s="671"/>
      <c r="ER26" s="671"/>
      <c r="ES26" s="671"/>
      <c r="ET26" s="671"/>
      <c r="EU26" s="671"/>
      <c r="EV26" s="671"/>
      <c r="EW26" s="671"/>
      <c r="EX26" s="671"/>
      <c r="EY26" s="671"/>
      <c r="EZ26" s="671"/>
      <c r="FA26" s="671"/>
      <c r="FB26" s="671"/>
      <c r="FC26" s="671"/>
      <c r="FD26" s="671"/>
      <c r="FE26" s="671"/>
      <c r="FF26" s="671"/>
      <c r="FG26" s="671"/>
      <c r="FH26" s="671"/>
      <c r="FI26" s="671"/>
      <c r="FJ26" s="671"/>
      <c r="FK26" s="671"/>
      <c r="FL26" s="671"/>
      <c r="FM26" s="671"/>
      <c r="FN26" s="671"/>
      <c r="FO26" s="671"/>
      <c r="FP26" s="671"/>
      <c r="FQ26" s="671"/>
      <c r="FR26" s="671"/>
      <c r="FS26" s="671"/>
      <c r="FT26" s="671"/>
      <c r="FU26" s="671"/>
      <c r="FV26" s="671"/>
      <c r="FW26" s="671"/>
      <c r="FX26" s="671"/>
      <c r="FY26" s="671"/>
      <c r="FZ26" s="671"/>
      <c r="GA26" s="671"/>
      <c r="GB26" s="671"/>
      <c r="GC26" s="671"/>
      <c r="GD26" s="671"/>
      <c r="GE26" s="671"/>
      <c r="GF26" s="671"/>
      <c r="GG26" s="671"/>
      <c r="GH26" s="671"/>
      <c r="GI26" s="671"/>
      <c r="GJ26" s="671"/>
      <c r="GK26" s="671"/>
      <c r="GL26" s="671"/>
      <c r="GM26" s="671"/>
      <c r="GN26" s="671"/>
      <c r="GO26" s="671"/>
      <c r="GP26" s="671"/>
      <c r="GQ26" s="671"/>
      <c r="GR26" s="671"/>
      <c r="GS26" s="671"/>
      <c r="GT26" s="671"/>
      <c r="GU26" s="671"/>
      <c r="GV26" s="671"/>
      <c r="GW26" s="671"/>
      <c r="GX26" s="671"/>
      <c r="GY26" s="671"/>
      <c r="GZ26" s="671"/>
      <c r="HA26" s="671"/>
      <c r="HB26" s="671"/>
      <c r="HC26" s="671"/>
      <c r="HD26" s="671"/>
      <c r="HE26" s="671"/>
      <c r="HF26" s="671"/>
      <c r="HG26" s="671"/>
      <c r="HH26" s="671"/>
      <c r="HI26" s="671"/>
      <c r="HJ26" s="671"/>
      <c r="HK26" s="671"/>
      <c r="HL26" s="671"/>
      <c r="HM26" s="671"/>
      <c r="HN26" s="671"/>
      <c r="HO26" s="671"/>
      <c r="HP26" s="671"/>
      <c r="HQ26" s="671"/>
      <c r="HR26" s="671"/>
      <c r="HS26" s="671"/>
      <c r="HT26" s="671"/>
      <c r="HU26" s="671"/>
      <c r="HV26" s="671"/>
      <c r="HW26" s="671"/>
      <c r="HX26" s="671"/>
      <c r="HY26" s="671"/>
      <c r="HZ26" s="671"/>
      <c r="IA26" s="671"/>
      <c r="IB26" s="671"/>
      <c r="IC26" s="671"/>
      <c r="ID26" s="671"/>
      <c r="IE26" s="671"/>
      <c r="IF26" s="671"/>
      <c r="IG26" s="671"/>
      <c r="IH26" s="671"/>
      <c r="II26" s="671"/>
      <c r="IJ26" s="671"/>
      <c r="IK26" s="671"/>
      <c r="IL26" s="671"/>
      <c r="IM26" s="671"/>
      <c r="IN26" s="671"/>
      <c r="IO26" s="671"/>
      <c r="IP26" s="671"/>
      <c r="IQ26" s="671"/>
      <c r="IR26" s="671"/>
      <c r="IS26" s="671"/>
      <c r="IT26" s="671"/>
      <c r="IU26" s="671"/>
      <c r="IV26" s="671"/>
    </row>
    <row r="27" spans="1:256" ht="24" x14ac:dyDescent="0.2">
      <c r="A27" s="1019"/>
      <c r="B27" s="1020" t="s">
        <v>962</v>
      </c>
      <c r="C27" s="1344">
        <v>20000</v>
      </c>
      <c r="D27" s="1229"/>
      <c r="E27" s="1229"/>
      <c r="F27" s="1200"/>
      <c r="G27" s="1230"/>
      <c r="H27" s="1230"/>
      <c r="I27" s="1230"/>
      <c r="J27" s="1228"/>
      <c r="K27" s="1231"/>
      <c r="L27" s="1232"/>
      <c r="M27" s="1232"/>
      <c r="N27" s="839"/>
      <c r="O27" s="839"/>
      <c r="P27" s="839"/>
      <c r="Q27" s="839"/>
      <c r="R27" s="839"/>
      <c r="S27" s="839"/>
      <c r="T27" s="839"/>
      <c r="U27" s="839"/>
      <c r="V27" s="839"/>
      <c r="W27" s="839"/>
      <c r="X27" s="839"/>
      <c r="Y27" s="839"/>
      <c r="Z27" s="839"/>
      <c r="AA27" s="839"/>
      <c r="AB27" s="839"/>
      <c r="AC27" s="839"/>
      <c r="AD27" s="839"/>
      <c r="AE27" s="671"/>
      <c r="AF27" s="671"/>
      <c r="AG27" s="671"/>
      <c r="AH27" s="671"/>
      <c r="AI27" s="671"/>
      <c r="AJ27" s="671"/>
      <c r="AK27" s="671"/>
      <c r="AL27" s="671"/>
      <c r="AM27" s="671"/>
      <c r="AN27" s="671"/>
      <c r="AO27" s="671"/>
      <c r="AP27" s="671"/>
      <c r="AQ27" s="671"/>
      <c r="AR27" s="671"/>
      <c r="AS27" s="671"/>
      <c r="AT27" s="671"/>
      <c r="AU27" s="671"/>
      <c r="AV27" s="671"/>
      <c r="AW27" s="671"/>
      <c r="AX27" s="671"/>
      <c r="AY27" s="671"/>
      <c r="AZ27" s="671"/>
      <c r="BA27" s="671"/>
      <c r="BB27" s="671"/>
      <c r="BC27" s="671"/>
      <c r="BD27" s="671"/>
      <c r="BE27" s="671"/>
      <c r="BF27" s="671"/>
      <c r="BG27" s="671"/>
      <c r="BH27" s="671"/>
      <c r="BI27" s="671"/>
      <c r="BJ27" s="671"/>
      <c r="BK27" s="671"/>
      <c r="BL27" s="671"/>
      <c r="BM27" s="671"/>
      <c r="BN27" s="671"/>
      <c r="BO27" s="671"/>
      <c r="BP27" s="671"/>
      <c r="BQ27" s="671"/>
      <c r="BR27" s="671"/>
      <c r="BS27" s="671"/>
      <c r="BT27" s="671"/>
      <c r="BU27" s="671"/>
      <c r="BV27" s="671"/>
      <c r="BW27" s="671"/>
      <c r="BX27" s="671"/>
      <c r="BY27" s="671"/>
      <c r="BZ27" s="671"/>
      <c r="CA27" s="671"/>
      <c r="CB27" s="671"/>
      <c r="CC27" s="671"/>
      <c r="CD27" s="671"/>
      <c r="CE27" s="671"/>
      <c r="CF27" s="671"/>
      <c r="CG27" s="671"/>
      <c r="CH27" s="671"/>
      <c r="CI27" s="671"/>
      <c r="CJ27" s="671"/>
      <c r="CK27" s="671"/>
      <c r="CL27" s="671"/>
      <c r="CM27" s="671"/>
      <c r="CN27" s="671"/>
      <c r="CO27" s="671"/>
      <c r="CP27" s="671"/>
      <c r="CQ27" s="671"/>
      <c r="CR27" s="671"/>
      <c r="CS27" s="671"/>
      <c r="CT27" s="671"/>
      <c r="CU27" s="671"/>
      <c r="CV27" s="671"/>
      <c r="CW27" s="671"/>
      <c r="CX27" s="671"/>
      <c r="CY27" s="671"/>
      <c r="CZ27" s="671"/>
      <c r="DA27" s="671"/>
      <c r="DB27" s="671"/>
      <c r="DC27" s="671"/>
      <c r="DD27" s="671"/>
      <c r="DE27" s="671"/>
      <c r="DF27" s="671"/>
      <c r="DG27" s="671"/>
      <c r="DH27" s="671"/>
      <c r="DI27" s="671"/>
      <c r="DJ27" s="671"/>
      <c r="DK27" s="671"/>
      <c r="DL27" s="671"/>
      <c r="DM27" s="671"/>
      <c r="DN27" s="671"/>
      <c r="DO27" s="671"/>
      <c r="DP27" s="671"/>
      <c r="DQ27" s="671"/>
      <c r="DR27" s="671"/>
      <c r="DS27" s="671"/>
      <c r="DT27" s="671"/>
      <c r="DU27" s="671"/>
      <c r="DV27" s="671"/>
      <c r="DW27" s="671"/>
      <c r="DX27" s="671"/>
      <c r="DY27" s="671"/>
      <c r="DZ27" s="671"/>
      <c r="EA27" s="671"/>
      <c r="EB27" s="671"/>
      <c r="EC27" s="671"/>
      <c r="ED27" s="671"/>
      <c r="EE27" s="671"/>
      <c r="EF27" s="671"/>
      <c r="EG27" s="671"/>
      <c r="EH27" s="671"/>
      <c r="EI27" s="671"/>
      <c r="EJ27" s="671"/>
      <c r="EK27" s="671"/>
      <c r="EL27" s="671"/>
      <c r="EM27" s="671"/>
      <c r="EN27" s="671"/>
      <c r="EO27" s="671"/>
      <c r="EP27" s="671"/>
      <c r="EQ27" s="671"/>
      <c r="ER27" s="671"/>
      <c r="ES27" s="671"/>
      <c r="ET27" s="671"/>
      <c r="EU27" s="671"/>
      <c r="EV27" s="671"/>
      <c r="EW27" s="671"/>
      <c r="EX27" s="671"/>
      <c r="EY27" s="671"/>
      <c r="EZ27" s="671"/>
      <c r="FA27" s="671"/>
      <c r="FB27" s="671"/>
      <c r="FC27" s="671"/>
      <c r="FD27" s="671"/>
      <c r="FE27" s="671"/>
      <c r="FF27" s="671"/>
      <c r="FG27" s="671"/>
      <c r="FH27" s="671"/>
      <c r="FI27" s="671"/>
      <c r="FJ27" s="671"/>
      <c r="FK27" s="671"/>
      <c r="FL27" s="671"/>
      <c r="FM27" s="671"/>
      <c r="FN27" s="671"/>
      <c r="FO27" s="671"/>
      <c r="FP27" s="671"/>
      <c r="FQ27" s="671"/>
      <c r="FR27" s="671"/>
      <c r="FS27" s="671"/>
      <c r="FT27" s="671"/>
      <c r="FU27" s="671"/>
      <c r="FV27" s="671"/>
      <c r="FW27" s="671"/>
      <c r="FX27" s="671"/>
      <c r="FY27" s="671"/>
      <c r="FZ27" s="671"/>
      <c r="GA27" s="671"/>
      <c r="GB27" s="671"/>
      <c r="GC27" s="671"/>
      <c r="GD27" s="671"/>
      <c r="GE27" s="671"/>
      <c r="GF27" s="671"/>
      <c r="GG27" s="671"/>
      <c r="GH27" s="671"/>
      <c r="GI27" s="671"/>
      <c r="GJ27" s="671"/>
      <c r="GK27" s="671"/>
      <c r="GL27" s="671"/>
      <c r="GM27" s="671"/>
      <c r="GN27" s="671"/>
      <c r="GO27" s="671"/>
      <c r="GP27" s="671"/>
      <c r="GQ27" s="671"/>
      <c r="GR27" s="671"/>
      <c r="GS27" s="671"/>
      <c r="GT27" s="671"/>
      <c r="GU27" s="671"/>
      <c r="GV27" s="671"/>
      <c r="GW27" s="671"/>
      <c r="GX27" s="671"/>
      <c r="GY27" s="671"/>
      <c r="GZ27" s="671"/>
      <c r="HA27" s="671"/>
      <c r="HB27" s="671"/>
      <c r="HC27" s="671"/>
      <c r="HD27" s="671"/>
      <c r="HE27" s="671"/>
      <c r="HF27" s="671"/>
      <c r="HG27" s="671"/>
      <c r="HH27" s="671"/>
      <c r="HI27" s="671"/>
      <c r="HJ27" s="671"/>
      <c r="HK27" s="671"/>
      <c r="HL27" s="671"/>
      <c r="HM27" s="671"/>
      <c r="HN27" s="671"/>
      <c r="HO27" s="671"/>
      <c r="HP27" s="671"/>
      <c r="HQ27" s="671"/>
      <c r="HR27" s="671"/>
      <c r="HS27" s="671"/>
      <c r="HT27" s="671"/>
      <c r="HU27" s="671"/>
      <c r="HV27" s="671"/>
      <c r="HW27" s="671"/>
      <c r="HX27" s="671"/>
      <c r="HY27" s="671"/>
      <c r="HZ27" s="671"/>
      <c r="IA27" s="671"/>
      <c r="IB27" s="671"/>
      <c r="IC27" s="671"/>
      <c r="ID27" s="671"/>
      <c r="IE27" s="671"/>
      <c r="IF27" s="671"/>
      <c r="IG27" s="671"/>
      <c r="IH27" s="671"/>
      <c r="II27" s="671"/>
      <c r="IJ27" s="671"/>
      <c r="IK27" s="671"/>
      <c r="IL27" s="671"/>
      <c r="IM27" s="671"/>
      <c r="IN27" s="671"/>
      <c r="IO27" s="671"/>
      <c r="IP27" s="671"/>
      <c r="IQ27" s="671"/>
      <c r="IR27" s="671"/>
      <c r="IS27" s="671"/>
      <c r="IT27" s="671"/>
      <c r="IU27" s="671"/>
      <c r="IV27" s="671"/>
    </row>
    <row r="28" spans="1:256" ht="24" x14ac:dyDescent="0.2">
      <c r="A28" s="86"/>
      <c r="B28" s="1021" t="s">
        <v>1882</v>
      </c>
      <c r="C28" s="1345">
        <v>70000</v>
      </c>
      <c r="D28" s="1229"/>
      <c r="E28" s="1200"/>
      <c r="F28" s="1200"/>
      <c r="G28" s="1200"/>
      <c r="H28" s="1200"/>
      <c r="I28" s="1200"/>
      <c r="J28" s="1200"/>
      <c r="K28" s="1233"/>
      <c r="L28" s="1234"/>
      <c r="M28" s="1233"/>
      <c r="N28" s="1022"/>
      <c r="O28" s="1022"/>
      <c r="P28" s="1022"/>
      <c r="Q28" s="1022"/>
      <c r="R28" s="1022"/>
      <c r="S28" s="1022"/>
      <c r="T28" s="1022"/>
      <c r="U28" s="1022"/>
      <c r="V28" s="1022"/>
      <c r="W28" s="1022"/>
      <c r="X28" s="1022"/>
      <c r="Y28" s="671"/>
      <c r="Z28" s="671"/>
      <c r="AA28" s="671"/>
      <c r="AB28" s="671"/>
      <c r="AC28" s="671"/>
      <c r="AD28" s="671"/>
      <c r="AE28" s="671"/>
      <c r="AF28" s="671"/>
      <c r="AG28" s="671"/>
      <c r="AH28" s="671"/>
      <c r="AI28" s="671"/>
      <c r="AJ28" s="671"/>
      <c r="AK28" s="671"/>
      <c r="AL28" s="671"/>
      <c r="AM28" s="671"/>
      <c r="AN28" s="671"/>
      <c r="AO28" s="671"/>
      <c r="AP28" s="671"/>
      <c r="AQ28" s="671"/>
      <c r="AR28" s="671"/>
      <c r="AS28" s="671"/>
      <c r="AT28" s="671"/>
      <c r="AU28" s="671"/>
      <c r="AV28" s="671"/>
      <c r="AW28" s="671"/>
      <c r="AX28" s="671"/>
      <c r="AY28" s="671"/>
      <c r="AZ28" s="671"/>
      <c r="BA28" s="671"/>
      <c r="BB28" s="671"/>
      <c r="BC28" s="671"/>
      <c r="BD28" s="671"/>
      <c r="BE28" s="671"/>
      <c r="BF28" s="671"/>
      <c r="BG28" s="671"/>
      <c r="BH28" s="671"/>
      <c r="BI28" s="671"/>
      <c r="BJ28" s="671"/>
      <c r="BK28" s="671"/>
      <c r="BL28" s="671"/>
      <c r="BM28" s="671"/>
      <c r="BN28" s="671"/>
      <c r="BO28" s="671"/>
      <c r="BP28" s="671"/>
      <c r="BQ28" s="671"/>
      <c r="BR28" s="671"/>
      <c r="BS28" s="671"/>
      <c r="BT28" s="671"/>
      <c r="BU28" s="671"/>
      <c r="BV28" s="671"/>
      <c r="BW28" s="671"/>
      <c r="BX28" s="671"/>
      <c r="BY28" s="671"/>
      <c r="BZ28" s="671"/>
      <c r="CA28" s="671"/>
      <c r="CB28" s="671"/>
      <c r="CC28" s="671"/>
      <c r="CD28" s="671"/>
      <c r="CE28" s="671"/>
      <c r="CF28" s="671"/>
      <c r="CG28" s="671"/>
      <c r="CH28" s="671"/>
      <c r="CI28" s="671"/>
      <c r="CJ28" s="671"/>
      <c r="CK28" s="671"/>
      <c r="CL28" s="671"/>
      <c r="CM28" s="671"/>
      <c r="CN28" s="671"/>
      <c r="CO28" s="671"/>
      <c r="CP28" s="671"/>
      <c r="CQ28" s="671"/>
      <c r="CR28" s="671"/>
      <c r="CS28" s="671"/>
      <c r="CT28" s="671"/>
      <c r="CU28" s="671"/>
      <c r="CV28" s="671"/>
      <c r="CW28" s="671"/>
      <c r="CX28" s="671"/>
      <c r="CY28" s="671"/>
      <c r="CZ28" s="671"/>
      <c r="DA28" s="671"/>
      <c r="DB28" s="671"/>
      <c r="DC28" s="671"/>
      <c r="DD28" s="671"/>
      <c r="DE28" s="671"/>
      <c r="DF28" s="671"/>
      <c r="DG28" s="671"/>
      <c r="DH28" s="671"/>
      <c r="DI28" s="671"/>
      <c r="DJ28" s="671"/>
      <c r="DK28" s="671"/>
      <c r="DL28" s="671"/>
      <c r="DM28" s="671"/>
      <c r="DN28" s="671"/>
      <c r="DO28" s="671"/>
      <c r="DP28" s="671"/>
      <c r="DQ28" s="671"/>
      <c r="DR28" s="671"/>
      <c r="DS28" s="671"/>
      <c r="DT28" s="671"/>
      <c r="DU28" s="671"/>
      <c r="DV28" s="671"/>
      <c r="DW28" s="671"/>
      <c r="DX28" s="671"/>
      <c r="DY28" s="671"/>
      <c r="DZ28" s="671"/>
      <c r="EA28" s="671"/>
      <c r="EB28" s="671"/>
      <c r="EC28" s="671"/>
      <c r="ED28" s="671"/>
      <c r="EE28" s="671"/>
      <c r="EF28" s="671"/>
      <c r="EG28" s="671"/>
      <c r="EH28" s="671"/>
      <c r="EI28" s="671"/>
      <c r="EJ28" s="671"/>
      <c r="EK28" s="671"/>
      <c r="EL28" s="671"/>
      <c r="EM28" s="671"/>
      <c r="EN28" s="671"/>
      <c r="EO28" s="671"/>
      <c r="EP28" s="671"/>
      <c r="EQ28" s="671"/>
      <c r="ER28" s="671"/>
      <c r="ES28" s="671"/>
      <c r="ET28" s="671"/>
      <c r="EU28" s="671"/>
      <c r="EV28" s="671"/>
      <c r="EW28" s="671"/>
      <c r="EX28" s="671"/>
      <c r="EY28" s="671"/>
      <c r="EZ28" s="671"/>
      <c r="FA28" s="671"/>
      <c r="FB28" s="671"/>
      <c r="FC28" s="671"/>
      <c r="FD28" s="671"/>
      <c r="FE28" s="671"/>
      <c r="FF28" s="671"/>
      <c r="FG28" s="671"/>
      <c r="FH28" s="671"/>
      <c r="FI28" s="671"/>
      <c r="FJ28" s="671"/>
      <c r="FK28" s="671"/>
      <c r="FL28" s="671"/>
      <c r="FM28" s="671"/>
      <c r="FN28" s="671"/>
      <c r="FO28" s="671"/>
      <c r="FP28" s="671"/>
      <c r="FQ28" s="671"/>
      <c r="FR28" s="671"/>
      <c r="FS28" s="671"/>
      <c r="FT28" s="671"/>
      <c r="FU28" s="671"/>
      <c r="FV28" s="671"/>
      <c r="FW28" s="671"/>
      <c r="FX28" s="671"/>
      <c r="FY28" s="671"/>
      <c r="FZ28" s="671"/>
      <c r="GA28" s="671"/>
      <c r="GB28" s="671"/>
      <c r="GC28" s="671"/>
      <c r="GD28" s="671"/>
      <c r="GE28" s="671"/>
      <c r="GF28" s="671"/>
      <c r="GG28" s="671"/>
      <c r="GH28" s="671"/>
      <c r="GI28" s="671"/>
      <c r="GJ28" s="671"/>
      <c r="GK28" s="671"/>
      <c r="GL28" s="671"/>
      <c r="GM28" s="671"/>
      <c r="GN28" s="671"/>
      <c r="GO28" s="671"/>
      <c r="GP28" s="671"/>
      <c r="GQ28" s="671"/>
      <c r="GR28" s="671"/>
      <c r="GS28" s="671"/>
      <c r="GT28" s="671"/>
      <c r="GU28" s="671"/>
      <c r="GV28" s="671"/>
      <c r="GW28" s="671"/>
      <c r="GX28" s="671"/>
      <c r="GY28" s="671"/>
      <c r="GZ28" s="671"/>
      <c r="HA28" s="671"/>
      <c r="HB28" s="671"/>
      <c r="HC28" s="671"/>
      <c r="HD28" s="671"/>
      <c r="HE28" s="671"/>
      <c r="HF28" s="671"/>
      <c r="HG28" s="671"/>
      <c r="HH28" s="671"/>
      <c r="HI28" s="671"/>
      <c r="HJ28" s="671"/>
      <c r="HK28" s="671"/>
      <c r="HL28" s="671"/>
      <c r="HM28" s="671"/>
      <c r="HN28" s="671"/>
      <c r="HO28" s="671"/>
      <c r="HP28" s="671"/>
      <c r="HQ28" s="671"/>
      <c r="HR28" s="671"/>
      <c r="HS28" s="671"/>
      <c r="HT28" s="671"/>
      <c r="HU28" s="671"/>
      <c r="HV28" s="671"/>
      <c r="HW28" s="671"/>
      <c r="HX28" s="671"/>
      <c r="HY28" s="671"/>
      <c r="HZ28" s="671"/>
      <c r="IA28" s="671"/>
      <c r="IB28" s="671"/>
      <c r="IC28" s="671"/>
      <c r="ID28" s="671"/>
      <c r="IE28" s="671"/>
      <c r="IF28" s="671"/>
      <c r="IG28" s="671"/>
      <c r="IH28" s="671"/>
      <c r="II28" s="671"/>
      <c r="IJ28" s="671"/>
      <c r="IK28" s="671"/>
      <c r="IL28" s="671"/>
      <c r="IM28" s="671"/>
      <c r="IN28" s="671"/>
      <c r="IO28" s="671"/>
      <c r="IP28" s="671"/>
      <c r="IQ28" s="671"/>
      <c r="IR28" s="671"/>
      <c r="IS28" s="671"/>
      <c r="IT28" s="671"/>
      <c r="IU28" s="671"/>
      <c r="IV28" s="671"/>
    </row>
    <row r="29" spans="1:256" ht="48" x14ac:dyDescent="0.2">
      <c r="A29" s="86"/>
      <c r="B29" s="1021" t="s">
        <v>963</v>
      </c>
      <c r="C29" s="1345">
        <v>70428.768469999995</v>
      </c>
      <c r="D29" s="1229"/>
      <c r="E29" s="1200"/>
      <c r="F29" s="1200"/>
      <c r="G29" s="1200"/>
      <c r="H29" s="1200"/>
      <c r="I29" s="1235"/>
      <c r="J29" s="1236"/>
      <c r="K29" s="1233"/>
      <c r="L29" s="1234"/>
      <c r="M29" s="1237"/>
      <c r="N29" s="1023"/>
      <c r="O29" s="1022"/>
      <c r="P29" s="1022"/>
      <c r="Q29" s="1022"/>
      <c r="R29" s="1022"/>
      <c r="S29" s="1022"/>
      <c r="T29" s="1022"/>
      <c r="U29" s="1022"/>
      <c r="V29" s="1022"/>
      <c r="W29" s="1022"/>
      <c r="X29" s="1022"/>
      <c r="Y29" s="671"/>
      <c r="Z29" s="671"/>
      <c r="AA29" s="671"/>
      <c r="AB29" s="671"/>
      <c r="AC29" s="671"/>
      <c r="AD29" s="671"/>
      <c r="AE29" s="671"/>
      <c r="AF29" s="671"/>
      <c r="AG29" s="671"/>
      <c r="AH29" s="671"/>
      <c r="AI29" s="671"/>
      <c r="AJ29" s="671"/>
      <c r="AK29" s="671"/>
      <c r="AL29" s="671"/>
      <c r="AM29" s="671"/>
      <c r="AN29" s="671"/>
      <c r="AO29" s="671"/>
      <c r="AP29" s="671"/>
      <c r="AQ29" s="671"/>
      <c r="AR29" s="671"/>
      <c r="AS29" s="671"/>
      <c r="AT29" s="671"/>
      <c r="AU29" s="671"/>
      <c r="AV29" s="671"/>
      <c r="AW29" s="671"/>
      <c r="AX29" s="671"/>
      <c r="AY29" s="671"/>
      <c r="AZ29" s="671"/>
      <c r="BA29" s="671"/>
      <c r="BB29" s="671"/>
      <c r="BC29" s="671"/>
      <c r="BD29" s="671"/>
      <c r="BE29" s="671"/>
      <c r="BF29" s="671"/>
      <c r="BG29" s="671"/>
      <c r="BH29" s="671"/>
      <c r="BI29" s="671"/>
      <c r="BJ29" s="671"/>
      <c r="BK29" s="671"/>
      <c r="BL29" s="671"/>
      <c r="BM29" s="671"/>
      <c r="BN29" s="671"/>
      <c r="BO29" s="671"/>
      <c r="BP29" s="671"/>
      <c r="BQ29" s="671"/>
      <c r="BR29" s="671"/>
      <c r="BS29" s="671"/>
      <c r="BT29" s="671"/>
      <c r="BU29" s="671"/>
      <c r="BV29" s="671"/>
      <c r="BW29" s="671"/>
      <c r="BX29" s="671"/>
      <c r="BY29" s="671"/>
      <c r="BZ29" s="671"/>
      <c r="CA29" s="671"/>
      <c r="CB29" s="671"/>
      <c r="CC29" s="671"/>
      <c r="CD29" s="671"/>
      <c r="CE29" s="671"/>
      <c r="CF29" s="671"/>
      <c r="CG29" s="671"/>
      <c r="CH29" s="671"/>
      <c r="CI29" s="671"/>
      <c r="CJ29" s="671"/>
      <c r="CK29" s="671"/>
      <c r="CL29" s="671"/>
      <c r="CM29" s="671"/>
      <c r="CN29" s="671"/>
      <c r="CO29" s="671"/>
      <c r="CP29" s="671"/>
      <c r="CQ29" s="671"/>
      <c r="CR29" s="671"/>
      <c r="CS29" s="671"/>
      <c r="CT29" s="671"/>
      <c r="CU29" s="671"/>
      <c r="CV29" s="671"/>
      <c r="CW29" s="671"/>
      <c r="CX29" s="671"/>
      <c r="CY29" s="671"/>
      <c r="CZ29" s="671"/>
      <c r="DA29" s="671"/>
      <c r="DB29" s="671"/>
      <c r="DC29" s="671"/>
      <c r="DD29" s="671"/>
      <c r="DE29" s="671"/>
      <c r="DF29" s="671"/>
      <c r="DG29" s="671"/>
      <c r="DH29" s="671"/>
      <c r="DI29" s="671"/>
      <c r="DJ29" s="671"/>
      <c r="DK29" s="671"/>
      <c r="DL29" s="671"/>
      <c r="DM29" s="671"/>
      <c r="DN29" s="671"/>
      <c r="DO29" s="671"/>
      <c r="DP29" s="671"/>
      <c r="DQ29" s="671"/>
      <c r="DR29" s="671"/>
      <c r="DS29" s="671"/>
      <c r="DT29" s="671"/>
      <c r="DU29" s="671"/>
      <c r="DV29" s="671"/>
      <c r="DW29" s="671"/>
      <c r="DX29" s="671"/>
      <c r="DY29" s="671"/>
      <c r="DZ29" s="671"/>
      <c r="EA29" s="671"/>
      <c r="EB29" s="671"/>
      <c r="EC29" s="671"/>
      <c r="ED29" s="671"/>
      <c r="EE29" s="671"/>
      <c r="EF29" s="671"/>
      <c r="EG29" s="671"/>
      <c r="EH29" s="671"/>
      <c r="EI29" s="671"/>
      <c r="EJ29" s="671"/>
      <c r="EK29" s="671"/>
      <c r="EL29" s="671"/>
      <c r="EM29" s="671"/>
      <c r="EN29" s="671"/>
      <c r="EO29" s="671"/>
      <c r="EP29" s="671"/>
      <c r="EQ29" s="671"/>
      <c r="ER29" s="671"/>
      <c r="ES29" s="671"/>
      <c r="ET29" s="671"/>
      <c r="EU29" s="671"/>
      <c r="EV29" s="671"/>
      <c r="EW29" s="671"/>
      <c r="EX29" s="671"/>
      <c r="EY29" s="671"/>
      <c r="EZ29" s="671"/>
      <c r="FA29" s="671"/>
      <c r="FB29" s="671"/>
      <c r="FC29" s="671"/>
      <c r="FD29" s="671"/>
      <c r="FE29" s="671"/>
      <c r="FF29" s="671"/>
      <c r="FG29" s="671"/>
      <c r="FH29" s="671"/>
      <c r="FI29" s="671"/>
      <c r="FJ29" s="671"/>
      <c r="FK29" s="671"/>
      <c r="FL29" s="671"/>
      <c r="FM29" s="671"/>
      <c r="FN29" s="671"/>
      <c r="FO29" s="671"/>
      <c r="FP29" s="671"/>
      <c r="FQ29" s="671"/>
      <c r="FR29" s="671"/>
      <c r="FS29" s="671"/>
      <c r="FT29" s="671"/>
      <c r="FU29" s="671"/>
      <c r="FV29" s="671"/>
      <c r="FW29" s="671"/>
      <c r="FX29" s="671"/>
      <c r="FY29" s="671"/>
      <c r="FZ29" s="671"/>
      <c r="GA29" s="671"/>
      <c r="GB29" s="671"/>
      <c r="GC29" s="671"/>
      <c r="GD29" s="671"/>
      <c r="GE29" s="671"/>
      <c r="GF29" s="671"/>
      <c r="GG29" s="671"/>
      <c r="GH29" s="671"/>
      <c r="GI29" s="671"/>
      <c r="GJ29" s="671"/>
      <c r="GK29" s="671"/>
      <c r="GL29" s="671"/>
      <c r="GM29" s="671"/>
      <c r="GN29" s="671"/>
      <c r="GO29" s="671"/>
      <c r="GP29" s="671"/>
      <c r="GQ29" s="671"/>
      <c r="GR29" s="671"/>
      <c r="GS29" s="671"/>
      <c r="GT29" s="671"/>
      <c r="GU29" s="671"/>
      <c r="GV29" s="671"/>
      <c r="GW29" s="671"/>
      <c r="GX29" s="671"/>
      <c r="GY29" s="671"/>
      <c r="GZ29" s="671"/>
      <c r="HA29" s="671"/>
      <c r="HB29" s="671"/>
      <c r="HC29" s="671"/>
      <c r="HD29" s="671"/>
      <c r="HE29" s="671"/>
      <c r="HF29" s="671"/>
      <c r="HG29" s="671"/>
      <c r="HH29" s="671"/>
      <c r="HI29" s="671"/>
      <c r="HJ29" s="671"/>
      <c r="HK29" s="671"/>
      <c r="HL29" s="671"/>
      <c r="HM29" s="671"/>
      <c r="HN29" s="671"/>
      <c r="HO29" s="671"/>
      <c r="HP29" s="671"/>
      <c r="HQ29" s="671"/>
      <c r="HR29" s="671"/>
      <c r="HS29" s="671"/>
      <c r="HT29" s="671"/>
      <c r="HU29" s="671"/>
      <c r="HV29" s="671"/>
      <c r="HW29" s="671"/>
      <c r="HX29" s="671"/>
      <c r="HY29" s="671"/>
      <c r="HZ29" s="671"/>
      <c r="IA29" s="671"/>
      <c r="IB29" s="671"/>
      <c r="IC29" s="671"/>
      <c r="ID29" s="671"/>
      <c r="IE29" s="671"/>
      <c r="IF29" s="671"/>
      <c r="IG29" s="671"/>
      <c r="IH29" s="671"/>
      <c r="II29" s="671"/>
      <c r="IJ29" s="671"/>
      <c r="IK29" s="671"/>
      <c r="IL29" s="671"/>
      <c r="IM29" s="671"/>
      <c r="IN29" s="671"/>
      <c r="IO29" s="671"/>
      <c r="IP29" s="671"/>
      <c r="IQ29" s="671"/>
      <c r="IR29" s="671"/>
      <c r="IS29" s="671"/>
      <c r="IT29" s="671"/>
      <c r="IU29" s="671"/>
      <c r="IV29" s="671"/>
    </row>
    <row r="30" spans="1:256" ht="36" x14ac:dyDescent="0.2">
      <c r="A30" s="86"/>
      <c r="B30" s="1021" t="s">
        <v>964</v>
      </c>
      <c r="C30" s="1345">
        <v>2870.5418199999999</v>
      </c>
      <c r="D30" s="1229"/>
      <c r="E30" s="1200"/>
      <c r="F30" s="1200"/>
      <c r="G30" s="1200"/>
      <c r="H30" s="1200"/>
      <c r="I30" s="1235"/>
      <c r="J30" s="1236"/>
      <c r="K30" s="1228"/>
      <c r="L30" s="1238"/>
      <c r="M30" s="1239"/>
      <c r="N30" s="1022"/>
      <c r="O30" s="1022"/>
      <c r="P30" s="1022"/>
      <c r="Q30" s="1022"/>
      <c r="R30" s="1022"/>
      <c r="S30" s="1022"/>
      <c r="T30" s="1022"/>
      <c r="U30" s="1022"/>
      <c r="V30" s="1022"/>
      <c r="W30" s="1022"/>
      <c r="X30" s="1022"/>
      <c r="Y30" s="671"/>
      <c r="Z30" s="671"/>
      <c r="AA30" s="671"/>
      <c r="AB30" s="671"/>
      <c r="AC30" s="671"/>
      <c r="AD30" s="671"/>
      <c r="AE30" s="671"/>
      <c r="AF30" s="671"/>
      <c r="AG30" s="671"/>
      <c r="AH30" s="671"/>
      <c r="AI30" s="671"/>
      <c r="AJ30" s="671"/>
      <c r="AK30" s="671"/>
      <c r="AL30" s="671"/>
      <c r="AM30" s="671"/>
      <c r="AN30" s="671"/>
      <c r="AO30" s="671"/>
      <c r="AP30" s="671"/>
      <c r="AQ30" s="671"/>
      <c r="AR30" s="671"/>
      <c r="AS30" s="671"/>
      <c r="AT30" s="671"/>
      <c r="AU30" s="671"/>
      <c r="AV30" s="671"/>
      <c r="AW30" s="671"/>
      <c r="AX30" s="671"/>
      <c r="AY30" s="671"/>
      <c r="AZ30" s="671"/>
      <c r="BA30" s="671"/>
      <c r="BB30" s="671"/>
      <c r="BC30" s="671"/>
      <c r="BD30" s="671"/>
      <c r="BE30" s="671"/>
      <c r="BF30" s="671"/>
      <c r="BG30" s="671"/>
      <c r="BH30" s="671"/>
      <c r="BI30" s="671"/>
      <c r="BJ30" s="671"/>
      <c r="BK30" s="671"/>
      <c r="BL30" s="671"/>
      <c r="BM30" s="671"/>
      <c r="BN30" s="671"/>
      <c r="BO30" s="671"/>
      <c r="BP30" s="671"/>
      <c r="BQ30" s="671"/>
      <c r="BR30" s="671"/>
      <c r="BS30" s="671"/>
      <c r="BT30" s="671"/>
      <c r="BU30" s="671"/>
      <c r="BV30" s="671"/>
      <c r="BW30" s="671"/>
      <c r="BX30" s="671"/>
      <c r="BY30" s="671"/>
      <c r="BZ30" s="671"/>
      <c r="CA30" s="671"/>
      <c r="CB30" s="671"/>
      <c r="CC30" s="671"/>
      <c r="CD30" s="671"/>
      <c r="CE30" s="671"/>
      <c r="CF30" s="671"/>
      <c r="CG30" s="671"/>
      <c r="CH30" s="671"/>
      <c r="CI30" s="671"/>
      <c r="CJ30" s="671"/>
      <c r="CK30" s="671"/>
      <c r="CL30" s="671"/>
      <c r="CM30" s="671"/>
      <c r="CN30" s="671"/>
      <c r="CO30" s="671"/>
      <c r="CP30" s="671"/>
      <c r="CQ30" s="671"/>
      <c r="CR30" s="671"/>
      <c r="CS30" s="671"/>
      <c r="CT30" s="671"/>
      <c r="CU30" s="671"/>
      <c r="CV30" s="671"/>
      <c r="CW30" s="671"/>
      <c r="CX30" s="671"/>
      <c r="CY30" s="671"/>
      <c r="CZ30" s="671"/>
      <c r="DA30" s="671"/>
      <c r="DB30" s="671"/>
      <c r="DC30" s="671"/>
      <c r="DD30" s="671"/>
      <c r="DE30" s="671"/>
      <c r="DF30" s="671"/>
      <c r="DG30" s="671"/>
      <c r="DH30" s="671"/>
      <c r="DI30" s="671"/>
      <c r="DJ30" s="671"/>
      <c r="DK30" s="671"/>
      <c r="DL30" s="671"/>
      <c r="DM30" s="671"/>
      <c r="DN30" s="671"/>
      <c r="DO30" s="671"/>
      <c r="DP30" s="671"/>
      <c r="DQ30" s="671"/>
      <c r="DR30" s="671"/>
      <c r="DS30" s="671"/>
      <c r="DT30" s="671"/>
      <c r="DU30" s="671"/>
      <c r="DV30" s="671"/>
      <c r="DW30" s="671"/>
      <c r="DX30" s="671"/>
      <c r="DY30" s="671"/>
      <c r="DZ30" s="671"/>
      <c r="EA30" s="671"/>
      <c r="EB30" s="671"/>
      <c r="EC30" s="671"/>
      <c r="ED30" s="671"/>
      <c r="EE30" s="671"/>
      <c r="EF30" s="671"/>
      <c r="EG30" s="671"/>
      <c r="EH30" s="671"/>
      <c r="EI30" s="671"/>
      <c r="EJ30" s="671"/>
      <c r="EK30" s="671"/>
      <c r="EL30" s="671"/>
      <c r="EM30" s="671"/>
      <c r="EN30" s="671"/>
      <c r="EO30" s="671"/>
      <c r="EP30" s="671"/>
      <c r="EQ30" s="671"/>
      <c r="ER30" s="671"/>
      <c r="ES30" s="671"/>
      <c r="ET30" s="671"/>
      <c r="EU30" s="671"/>
      <c r="EV30" s="671"/>
      <c r="EW30" s="671"/>
      <c r="EX30" s="671"/>
      <c r="EY30" s="671"/>
      <c r="EZ30" s="671"/>
      <c r="FA30" s="671"/>
      <c r="FB30" s="671"/>
      <c r="FC30" s="671"/>
      <c r="FD30" s="671"/>
      <c r="FE30" s="671"/>
      <c r="FF30" s="671"/>
      <c r="FG30" s="671"/>
      <c r="FH30" s="671"/>
      <c r="FI30" s="671"/>
      <c r="FJ30" s="671"/>
      <c r="FK30" s="671"/>
      <c r="FL30" s="671"/>
      <c r="FM30" s="671"/>
      <c r="FN30" s="671"/>
      <c r="FO30" s="671"/>
      <c r="FP30" s="671"/>
      <c r="FQ30" s="671"/>
      <c r="FR30" s="671"/>
      <c r="FS30" s="671"/>
      <c r="FT30" s="671"/>
      <c r="FU30" s="671"/>
      <c r="FV30" s="671"/>
      <c r="FW30" s="671"/>
      <c r="FX30" s="671"/>
      <c r="FY30" s="671"/>
      <c r="FZ30" s="671"/>
      <c r="GA30" s="671"/>
      <c r="GB30" s="671"/>
      <c r="GC30" s="671"/>
      <c r="GD30" s="671"/>
      <c r="GE30" s="671"/>
      <c r="GF30" s="671"/>
      <c r="GG30" s="671"/>
      <c r="GH30" s="671"/>
      <c r="GI30" s="671"/>
      <c r="GJ30" s="671"/>
      <c r="GK30" s="671"/>
      <c r="GL30" s="671"/>
      <c r="GM30" s="671"/>
      <c r="GN30" s="671"/>
      <c r="GO30" s="671"/>
      <c r="GP30" s="671"/>
      <c r="GQ30" s="671"/>
      <c r="GR30" s="671"/>
      <c r="GS30" s="671"/>
      <c r="GT30" s="671"/>
      <c r="GU30" s="671"/>
      <c r="GV30" s="671"/>
      <c r="GW30" s="671"/>
      <c r="GX30" s="671"/>
      <c r="GY30" s="671"/>
      <c r="GZ30" s="671"/>
      <c r="HA30" s="671"/>
      <c r="HB30" s="671"/>
      <c r="HC30" s="671"/>
      <c r="HD30" s="671"/>
      <c r="HE30" s="671"/>
      <c r="HF30" s="671"/>
      <c r="HG30" s="671"/>
      <c r="HH30" s="671"/>
      <c r="HI30" s="671"/>
      <c r="HJ30" s="671"/>
      <c r="HK30" s="671"/>
      <c r="HL30" s="671"/>
      <c r="HM30" s="671"/>
      <c r="HN30" s="671"/>
      <c r="HO30" s="671"/>
      <c r="HP30" s="671"/>
      <c r="HQ30" s="671"/>
      <c r="HR30" s="671"/>
      <c r="HS30" s="671"/>
      <c r="HT30" s="671"/>
      <c r="HU30" s="671"/>
      <c r="HV30" s="671"/>
      <c r="HW30" s="671"/>
      <c r="HX30" s="671"/>
      <c r="HY30" s="671"/>
      <c r="HZ30" s="671"/>
      <c r="IA30" s="671"/>
      <c r="IB30" s="671"/>
      <c r="IC30" s="671"/>
      <c r="ID30" s="671"/>
      <c r="IE30" s="671"/>
      <c r="IF30" s="671"/>
      <c r="IG30" s="671"/>
      <c r="IH30" s="671"/>
      <c r="II30" s="671"/>
      <c r="IJ30" s="671"/>
      <c r="IK30" s="671"/>
      <c r="IL30" s="671"/>
      <c r="IM30" s="671"/>
      <c r="IN30" s="671"/>
      <c r="IO30" s="671"/>
      <c r="IP30" s="671"/>
      <c r="IQ30" s="671"/>
      <c r="IR30" s="671"/>
      <c r="IS30" s="671"/>
      <c r="IT30" s="671"/>
      <c r="IU30" s="671"/>
      <c r="IV30" s="671"/>
    </row>
    <row r="31" spans="1:256" ht="36" x14ac:dyDescent="0.2">
      <c r="A31" s="86"/>
      <c r="B31" s="1021" t="s">
        <v>965</v>
      </c>
      <c r="C31" s="1345">
        <v>614.72080000000005</v>
      </c>
      <c r="D31" s="1240"/>
      <c r="E31" s="1200"/>
      <c r="F31" s="1200"/>
      <c r="G31" s="1200"/>
      <c r="H31" s="1200"/>
      <c r="I31" s="1235"/>
      <c r="J31" s="1236"/>
      <c r="K31" s="1233"/>
      <c r="L31" s="1234"/>
      <c r="M31" s="1233"/>
      <c r="N31" s="1022"/>
      <c r="O31" s="1022"/>
      <c r="P31" s="1022"/>
      <c r="Q31" s="1022"/>
      <c r="R31" s="1022"/>
      <c r="S31" s="1022"/>
      <c r="T31" s="1022"/>
      <c r="U31" s="1022"/>
      <c r="V31" s="1022"/>
      <c r="W31" s="1022"/>
      <c r="X31" s="1022"/>
      <c r="Y31" s="671"/>
      <c r="Z31" s="671"/>
      <c r="AA31" s="671"/>
      <c r="AB31" s="671"/>
      <c r="AC31" s="671"/>
      <c r="AD31" s="671"/>
      <c r="AE31" s="671"/>
      <c r="AF31" s="671"/>
      <c r="AG31" s="671"/>
      <c r="AH31" s="671"/>
      <c r="AI31" s="671"/>
      <c r="AJ31" s="671"/>
      <c r="AK31" s="671"/>
      <c r="AL31" s="671"/>
      <c r="AM31" s="671"/>
      <c r="AN31" s="671"/>
      <c r="AO31" s="671"/>
      <c r="AP31" s="671"/>
      <c r="AQ31" s="671"/>
      <c r="AR31" s="671"/>
      <c r="AS31" s="671"/>
      <c r="AT31" s="671"/>
      <c r="AU31" s="671"/>
      <c r="AV31" s="671"/>
      <c r="AW31" s="671"/>
      <c r="AX31" s="671"/>
      <c r="AY31" s="671"/>
      <c r="AZ31" s="671"/>
      <c r="BA31" s="671"/>
      <c r="BB31" s="671"/>
      <c r="BC31" s="671"/>
      <c r="BD31" s="671"/>
      <c r="BE31" s="671"/>
      <c r="BF31" s="671"/>
      <c r="BG31" s="671"/>
      <c r="BH31" s="671"/>
      <c r="BI31" s="671"/>
      <c r="BJ31" s="671"/>
      <c r="BK31" s="671"/>
      <c r="BL31" s="671"/>
      <c r="BM31" s="671"/>
      <c r="BN31" s="671"/>
      <c r="BO31" s="671"/>
      <c r="BP31" s="671"/>
      <c r="BQ31" s="671"/>
      <c r="BR31" s="671"/>
      <c r="BS31" s="671"/>
      <c r="BT31" s="671"/>
      <c r="BU31" s="671"/>
      <c r="BV31" s="671"/>
      <c r="BW31" s="671"/>
      <c r="BX31" s="671"/>
      <c r="BY31" s="671"/>
      <c r="BZ31" s="671"/>
      <c r="CA31" s="671"/>
      <c r="CB31" s="671"/>
      <c r="CC31" s="671"/>
      <c r="CD31" s="671"/>
      <c r="CE31" s="671"/>
      <c r="CF31" s="671"/>
      <c r="CG31" s="671"/>
      <c r="CH31" s="671"/>
      <c r="CI31" s="671"/>
      <c r="CJ31" s="671"/>
      <c r="CK31" s="671"/>
      <c r="CL31" s="671"/>
      <c r="CM31" s="671"/>
      <c r="CN31" s="671"/>
      <c r="CO31" s="671"/>
      <c r="CP31" s="671"/>
      <c r="CQ31" s="671"/>
      <c r="CR31" s="671"/>
      <c r="CS31" s="671"/>
      <c r="CT31" s="671"/>
      <c r="CU31" s="671"/>
      <c r="CV31" s="671"/>
      <c r="CW31" s="671"/>
      <c r="CX31" s="671"/>
      <c r="CY31" s="671"/>
      <c r="CZ31" s="671"/>
      <c r="DA31" s="671"/>
      <c r="DB31" s="671"/>
      <c r="DC31" s="671"/>
      <c r="DD31" s="671"/>
      <c r="DE31" s="671"/>
      <c r="DF31" s="671"/>
      <c r="DG31" s="671"/>
      <c r="DH31" s="671"/>
      <c r="DI31" s="671"/>
      <c r="DJ31" s="671"/>
      <c r="DK31" s="671"/>
      <c r="DL31" s="671"/>
      <c r="DM31" s="671"/>
      <c r="DN31" s="671"/>
      <c r="DO31" s="671"/>
      <c r="DP31" s="671"/>
      <c r="DQ31" s="671"/>
      <c r="DR31" s="671"/>
      <c r="DS31" s="671"/>
      <c r="DT31" s="671"/>
      <c r="DU31" s="671"/>
      <c r="DV31" s="671"/>
      <c r="DW31" s="671"/>
      <c r="DX31" s="671"/>
      <c r="DY31" s="671"/>
      <c r="DZ31" s="671"/>
      <c r="EA31" s="671"/>
      <c r="EB31" s="671"/>
      <c r="EC31" s="671"/>
      <c r="ED31" s="671"/>
      <c r="EE31" s="671"/>
      <c r="EF31" s="671"/>
      <c r="EG31" s="671"/>
      <c r="EH31" s="671"/>
      <c r="EI31" s="671"/>
      <c r="EJ31" s="671"/>
      <c r="EK31" s="671"/>
      <c r="EL31" s="671"/>
      <c r="EM31" s="671"/>
      <c r="EN31" s="671"/>
      <c r="EO31" s="671"/>
      <c r="EP31" s="671"/>
      <c r="EQ31" s="671"/>
      <c r="ER31" s="671"/>
      <c r="ES31" s="671"/>
      <c r="ET31" s="671"/>
      <c r="EU31" s="671"/>
      <c r="EV31" s="671"/>
      <c r="EW31" s="671"/>
      <c r="EX31" s="671"/>
      <c r="EY31" s="671"/>
      <c r="EZ31" s="671"/>
      <c r="FA31" s="671"/>
      <c r="FB31" s="671"/>
      <c r="FC31" s="671"/>
      <c r="FD31" s="671"/>
      <c r="FE31" s="671"/>
      <c r="FF31" s="671"/>
      <c r="FG31" s="671"/>
      <c r="FH31" s="671"/>
      <c r="FI31" s="671"/>
      <c r="FJ31" s="671"/>
      <c r="FK31" s="671"/>
      <c r="FL31" s="671"/>
      <c r="FM31" s="671"/>
      <c r="FN31" s="671"/>
      <c r="FO31" s="671"/>
      <c r="FP31" s="671"/>
      <c r="FQ31" s="671"/>
      <c r="FR31" s="671"/>
      <c r="FS31" s="671"/>
      <c r="FT31" s="671"/>
      <c r="FU31" s="671"/>
      <c r="FV31" s="671"/>
      <c r="FW31" s="671"/>
      <c r="FX31" s="671"/>
      <c r="FY31" s="671"/>
      <c r="FZ31" s="671"/>
      <c r="GA31" s="671"/>
      <c r="GB31" s="671"/>
      <c r="GC31" s="671"/>
      <c r="GD31" s="671"/>
      <c r="GE31" s="671"/>
      <c r="GF31" s="671"/>
      <c r="GG31" s="671"/>
      <c r="GH31" s="671"/>
      <c r="GI31" s="671"/>
      <c r="GJ31" s="671"/>
      <c r="GK31" s="671"/>
      <c r="GL31" s="671"/>
      <c r="GM31" s="671"/>
      <c r="GN31" s="671"/>
      <c r="GO31" s="671"/>
      <c r="GP31" s="671"/>
      <c r="GQ31" s="671"/>
      <c r="GR31" s="671"/>
      <c r="GS31" s="671"/>
      <c r="GT31" s="671"/>
      <c r="GU31" s="671"/>
      <c r="GV31" s="671"/>
      <c r="GW31" s="671"/>
      <c r="GX31" s="671"/>
      <c r="GY31" s="671"/>
      <c r="GZ31" s="671"/>
      <c r="HA31" s="671"/>
      <c r="HB31" s="671"/>
      <c r="HC31" s="671"/>
      <c r="HD31" s="671"/>
      <c r="HE31" s="671"/>
      <c r="HF31" s="671"/>
      <c r="HG31" s="671"/>
      <c r="HH31" s="671"/>
      <c r="HI31" s="671"/>
      <c r="HJ31" s="671"/>
      <c r="HK31" s="671"/>
      <c r="HL31" s="671"/>
      <c r="HM31" s="671"/>
      <c r="HN31" s="671"/>
      <c r="HO31" s="671"/>
      <c r="HP31" s="671"/>
      <c r="HQ31" s="671"/>
      <c r="HR31" s="671"/>
      <c r="HS31" s="671"/>
      <c r="HT31" s="671"/>
      <c r="HU31" s="671"/>
      <c r="HV31" s="671"/>
      <c r="HW31" s="671"/>
      <c r="HX31" s="671"/>
      <c r="HY31" s="671"/>
      <c r="HZ31" s="671"/>
      <c r="IA31" s="671"/>
      <c r="IB31" s="671"/>
      <c r="IC31" s="671"/>
      <c r="ID31" s="671"/>
      <c r="IE31" s="671"/>
      <c r="IF31" s="671"/>
      <c r="IG31" s="671"/>
      <c r="IH31" s="671"/>
      <c r="II31" s="671"/>
      <c r="IJ31" s="671"/>
      <c r="IK31" s="671"/>
      <c r="IL31" s="671"/>
      <c r="IM31" s="671"/>
      <c r="IN31" s="671"/>
      <c r="IO31" s="671"/>
      <c r="IP31" s="671"/>
      <c r="IQ31" s="671"/>
      <c r="IR31" s="671"/>
      <c r="IS31" s="671"/>
      <c r="IT31" s="671"/>
      <c r="IU31" s="671"/>
      <c r="IV31" s="671"/>
    </row>
    <row r="32" spans="1:256" ht="48" x14ac:dyDescent="0.2">
      <c r="A32" s="86"/>
      <c r="B32" s="1024" t="s">
        <v>1883</v>
      </c>
      <c r="C32" s="1346">
        <v>1396.6079199999999</v>
      </c>
      <c r="D32" s="1229"/>
      <c r="E32" s="1200"/>
      <c r="F32" s="1200"/>
      <c r="G32" s="1200"/>
      <c r="H32" s="1200"/>
      <c r="I32" s="1235"/>
      <c r="J32" s="1236"/>
      <c r="K32" s="1233"/>
      <c r="L32" s="1234"/>
      <c r="M32" s="1233"/>
      <c r="N32" s="1022"/>
      <c r="O32" s="1022"/>
      <c r="P32" s="1022"/>
      <c r="Q32" s="1022"/>
      <c r="R32" s="1022"/>
      <c r="S32" s="1022"/>
      <c r="T32" s="1022"/>
      <c r="U32" s="1022"/>
      <c r="V32" s="1022"/>
      <c r="W32" s="1022"/>
      <c r="X32" s="1022"/>
      <c r="Y32" s="671"/>
      <c r="Z32" s="671"/>
      <c r="AA32" s="671"/>
      <c r="AB32" s="671"/>
      <c r="AC32" s="671"/>
      <c r="AD32" s="671"/>
      <c r="AE32" s="671"/>
      <c r="AF32" s="671"/>
      <c r="AG32" s="671"/>
      <c r="AH32" s="671"/>
      <c r="AI32" s="671"/>
      <c r="AJ32" s="671"/>
      <c r="AK32" s="671"/>
      <c r="AL32" s="671"/>
      <c r="AM32" s="671"/>
      <c r="AN32" s="671"/>
      <c r="AO32" s="671"/>
      <c r="AP32" s="671"/>
      <c r="AQ32" s="671"/>
      <c r="AR32" s="671"/>
      <c r="AS32" s="671"/>
      <c r="AT32" s="671"/>
      <c r="AU32" s="671"/>
      <c r="AV32" s="671"/>
      <c r="AW32" s="671"/>
      <c r="AX32" s="671"/>
      <c r="AY32" s="671"/>
      <c r="AZ32" s="671"/>
      <c r="BA32" s="671"/>
      <c r="BB32" s="671"/>
      <c r="BC32" s="671"/>
      <c r="BD32" s="671"/>
      <c r="BE32" s="671"/>
      <c r="BF32" s="671"/>
      <c r="BG32" s="671"/>
      <c r="BH32" s="671"/>
      <c r="BI32" s="671"/>
      <c r="BJ32" s="671"/>
      <c r="BK32" s="671"/>
      <c r="BL32" s="671"/>
      <c r="BM32" s="671"/>
      <c r="BN32" s="671"/>
      <c r="BO32" s="671"/>
      <c r="BP32" s="671"/>
      <c r="BQ32" s="671"/>
      <c r="BR32" s="671"/>
      <c r="BS32" s="671"/>
      <c r="BT32" s="671"/>
      <c r="BU32" s="671"/>
      <c r="BV32" s="671"/>
      <c r="BW32" s="671"/>
      <c r="BX32" s="671"/>
      <c r="BY32" s="671"/>
      <c r="BZ32" s="671"/>
      <c r="CA32" s="671"/>
      <c r="CB32" s="671"/>
      <c r="CC32" s="671"/>
      <c r="CD32" s="671"/>
      <c r="CE32" s="671"/>
      <c r="CF32" s="671"/>
      <c r="CG32" s="671"/>
      <c r="CH32" s="671"/>
      <c r="CI32" s="671"/>
      <c r="CJ32" s="671"/>
      <c r="CK32" s="671"/>
      <c r="CL32" s="671"/>
      <c r="CM32" s="671"/>
      <c r="CN32" s="671"/>
      <c r="CO32" s="671"/>
      <c r="CP32" s="671"/>
      <c r="CQ32" s="671"/>
      <c r="CR32" s="671"/>
      <c r="CS32" s="671"/>
      <c r="CT32" s="671"/>
      <c r="CU32" s="671"/>
      <c r="CV32" s="671"/>
      <c r="CW32" s="671"/>
      <c r="CX32" s="671"/>
      <c r="CY32" s="671"/>
      <c r="CZ32" s="671"/>
      <c r="DA32" s="671"/>
      <c r="DB32" s="671"/>
      <c r="DC32" s="671"/>
      <c r="DD32" s="671"/>
      <c r="DE32" s="671"/>
      <c r="DF32" s="671"/>
      <c r="DG32" s="671"/>
      <c r="DH32" s="671"/>
      <c r="DI32" s="671"/>
      <c r="DJ32" s="671"/>
      <c r="DK32" s="671"/>
      <c r="DL32" s="671"/>
      <c r="DM32" s="671"/>
      <c r="DN32" s="671"/>
      <c r="DO32" s="671"/>
      <c r="DP32" s="671"/>
      <c r="DQ32" s="671"/>
      <c r="DR32" s="671"/>
      <c r="DS32" s="671"/>
      <c r="DT32" s="671"/>
      <c r="DU32" s="671"/>
      <c r="DV32" s="671"/>
      <c r="DW32" s="671"/>
      <c r="DX32" s="671"/>
      <c r="DY32" s="671"/>
      <c r="DZ32" s="671"/>
      <c r="EA32" s="671"/>
      <c r="EB32" s="671"/>
      <c r="EC32" s="671"/>
      <c r="ED32" s="671"/>
      <c r="EE32" s="671"/>
      <c r="EF32" s="671"/>
      <c r="EG32" s="671"/>
      <c r="EH32" s="671"/>
      <c r="EI32" s="671"/>
      <c r="EJ32" s="671"/>
      <c r="EK32" s="671"/>
      <c r="EL32" s="671"/>
      <c r="EM32" s="671"/>
      <c r="EN32" s="671"/>
      <c r="EO32" s="671"/>
      <c r="EP32" s="671"/>
      <c r="EQ32" s="671"/>
      <c r="ER32" s="671"/>
      <c r="ES32" s="671"/>
      <c r="ET32" s="671"/>
      <c r="EU32" s="671"/>
      <c r="EV32" s="671"/>
      <c r="EW32" s="671"/>
      <c r="EX32" s="671"/>
      <c r="EY32" s="671"/>
      <c r="EZ32" s="671"/>
      <c r="FA32" s="671"/>
      <c r="FB32" s="671"/>
      <c r="FC32" s="671"/>
      <c r="FD32" s="671"/>
      <c r="FE32" s="671"/>
      <c r="FF32" s="671"/>
      <c r="FG32" s="671"/>
      <c r="FH32" s="671"/>
      <c r="FI32" s="671"/>
      <c r="FJ32" s="671"/>
      <c r="FK32" s="671"/>
      <c r="FL32" s="671"/>
      <c r="FM32" s="671"/>
      <c r="FN32" s="671"/>
      <c r="FO32" s="671"/>
      <c r="FP32" s="671"/>
      <c r="FQ32" s="671"/>
      <c r="FR32" s="671"/>
      <c r="FS32" s="671"/>
      <c r="FT32" s="671"/>
      <c r="FU32" s="671"/>
      <c r="FV32" s="671"/>
      <c r="FW32" s="671"/>
      <c r="FX32" s="671"/>
      <c r="FY32" s="671"/>
      <c r="FZ32" s="671"/>
      <c r="GA32" s="671"/>
      <c r="GB32" s="671"/>
      <c r="GC32" s="671"/>
      <c r="GD32" s="671"/>
      <c r="GE32" s="671"/>
      <c r="GF32" s="671"/>
      <c r="GG32" s="671"/>
      <c r="GH32" s="671"/>
      <c r="GI32" s="671"/>
      <c r="GJ32" s="671"/>
      <c r="GK32" s="671"/>
      <c r="GL32" s="671"/>
      <c r="GM32" s="671"/>
      <c r="GN32" s="671"/>
      <c r="GO32" s="671"/>
      <c r="GP32" s="671"/>
      <c r="GQ32" s="671"/>
      <c r="GR32" s="671"/>
      <c r="GS32" s="671"/>
      <c r="GT32" s="671"/>
      <c r="GU32" s="671"/>
      <c r="GV32" s="671"/>
      <c r="GW32" s="671"/>
      <c r="GX32" s="671"/>
      <c r="GY32" s="671"/>
      <c r="GZ32" s="671"/>
      <c r="HA32" s="671"/>
      <c r="HB32" s="671"/>
      <c r="HC32" s="671"/>
      <c r="HD32" s="671"/>
      <c r="HE32" s="671"/>
      <c r="HF32" s="671"/>
      <c r="HG32" s="671"/>
      <c r="HH32" s="671"/>
      <c r="HI32" s="671"/>
      <c r="HJ32" s="671"/>
      <c r="HK32" s="671"/>
      <c r="HL32" s="671"/>
      <c r="HM32" s="671"/>
      <c r="HN32" s="671"/>
      <c r="HO32" s="671"/>
      <c r="HP32" s="671"/>
      <c r="HQ32" s="671"/>
      <c r="HR32" s="671"/>
      <c r="HS32" s="671"/>
      <c r="HT32" s="671"/>
      <c r="HU32" s="671"/>
      <c r="HV32" s="671"/>
      <c r="HW32" s="671"/>
      <c r="HX32" s="671"/>
      <c r="HY32" s="671"/>
      <c r="HZ32" s="671"/>
      <c r="IA32" s="671"/>
      <c r="IB32" s="671"/>
      <c r="IC32" s="671"/>
      <c r="ID32" s="671"/>
      <c r="IE32" s="671"/>
      <c r="IF32" s="671"/>
      <c r="IG32" s="671"/>
      <c r="IH32" s="671"/>
      <c r="II32" s="671"/>
      <c r="IJ32" s="671"/>
      <c r="IK32" s="671"/>
      <c r="IL32" s="671"/>
      <c r="IM32" s="671"/>
      <c r="IN32" s="671"/>
      <c r="IO32" s="671"/>
      <c r="IP32" s="671"/>
      <c r="IQ32" s="671"/>
      <c r="IR32" s="671"/>
      <c r="IS32" s="671"/>
      <c r="IT32" s="671"/>
      <c r="IU32" s="671"/>
      <c r="IV32" s="671"/>
    </row>
    <row r="33" spans="1:256" ht="51" customHeight="1" x14ac:dyDescent="0.2">
      <c r="A33" s="86"/>
      <c r="B33" s="1021" t="s">
        <v>966</v>
      </c>
      <c r="C33" s="1346">
        <v>117247.28513</v>
      </c>
      <c r="D33" s="1229"/>
      <c r="E33" s="1241"/>
      <c r="F33" s="1242"/>
      <c r="G33" s="1243"/>
      <c r="H33" s="1242"/>
      <c r="I33" s="1200"/>
      <c r="J33" s="1244"/>
      <c r="K33" s="1233"/>
      <c r="L33" s="1234"/>
      <c r="M33" s="1233"/>
      <c r="N33" s="1022"/>
      <c r="O33" s="1022"/>
      <c r="P33" s="1022"/>
      <c r="Q33" s="1022"/>
      <c r="R33" s="1022"/>
      <c r="S33" s="1022"/>
      <c r="T33" s="1022"/>
      <c r="U33" s="1022"/>
      <c r="V33" s="1022"/>
      <c r="W33" s="1022"/>
      <c r="X33" s="1022"/>
      <c r="Y33" s="671"/>
      <c r="Z33" s="671"/>
      <c r="AA33" s="671"/>
      <c r="AB33" s="671"/>
      <c r="AC33" s="671"/>
      <c r="AD33" s="671"/>
      <c r="AE33" s="671"/>
      <c r="AF33" s="671"/>
      <c r="AG33" s="671"/>
      <c r="AH33" s="671"/>
      <c r="AI33" s="671"/>
      <c r="AJ33" s="671"/>
      <c r="AK33" s="671"/>
      <c r="AL33" s="671"/>
      <c r="AM33" s="671"/>
      <c r="AN33" s="671"/>
      <c r="AO33" s="671"/>
      <c r="AP33" s="671"/>
      <c r="AQ33" s="671"/>
      <c r="AR33" s="671"/>
      <c r="AS33" s="671"/>
      <c r="AT33" s="671"/>
      <c r="AU33" s="671"/>
      <c r="AV33" s="671"/>
      <c r="AW33" s="671"/>
      <c r="AX33" s="671"/>
      <c r="AY33" s="671"/>
      <c r="AZ33" s="671"/>
      <c r="BA33" s="671"/>
      <c r="BB33" s="671"/>
      <c r="BC33" s="671"/>
      <c r="BD33" s="671"/>
      <c r="BE33" s="671"/>
      <c r="BF33" s="671"/>
      <c r="BG33" s="671"/>
      <c r="BH33" s="671"/>
      <c r="BI33" s="671"/>
      <c r="BJ33" s="671"/>
      <c r="BK33" s="671"/>
      <c r="BL33" s="671"/>
      <c r="BM33" s="671"/>
      <c r="BN33" s="671"/>
      <c r="BO33" s="671"/>
      <c r="BP33" s="671"/>
      <c r="BQ33" s="671"/>
      <c r="BR33" s="671"/>
      <c r="BS33" s="671"/>
      <c r="BT33" s="671"/>
      <c r="BU33" s="671"/>
      <c r="BV33" s="671"/>
      <c r="BW33" s="671"/>
      <c r="BX33" s="671"/>
      <c r="BY33" s="671"/>
      <c r="BZ33" s="671"/>
      <c r="CA33" s="671"/>
      <c r="CB33" s="671"/>
      <c r="CC33" s="671"/>
      <c r="CD33" s="671"/>
      <c r="CE33" s="671"/>
      <c r="CF33" s="671"/>
      <c r="CG33" s="671"/>
      <c r="CH33" s="671"/>
      <c r="CI33" s="671"/>
      <c r="CJ33" s="671"/>
      <c r="CK33" s="671"/>
      <c r="CL33" s="671"/>
      <c r="CM33" s="671"/>
      <c r="CN33" s="671"/>
      <c r="CO33" s="671"/>
      <c r="CP33" s="671"/>
      <c r="CQ33" s="671"/>
      <c r="CR33" s="671"/>
      <c r="CS33" s="671"/>
      <c r="CT33" s="671"/>
      <c r="CU33" s="671"/>
      <c r="CV33" s="671"/>
      <c r="CW33" s="671"/>
      <c r="CX33" s="671"/>
      <c r="CY33" s="671"/>
      <c r="CZ33" s="671"/>
      <c r="DA33" s="671"/>
      <c r="DB33" s="671"/>
      <c r="DC33" s="671"/>
      <c r="DD33" s="671"/>
      <c r="DE33" s="671"/>
      <c r="DF33" s="671"/>
      <c r="DG33" s="671"/>
      <c r="DH33" s="671"/>
      <c r="DI33" s="671"/>
      <c r="DJ33" s="671"/>
      <c r="DK33" s="671"/>
      <c r="DL33" s="671"/>
      <c r="DM33" s="671"/>
      <c r="DN33" s="671"/>
      <c r="DO33" s="671"/>
      <c r="DP33" s="671"/>
      <c r="DQ33" s="671"/>
      <c r="DR33" s="671"/>
      <c r="DS33" s="671"/>
      <c r="DT33" s="671"/>
      <c r="DU33" s="671"/>
      <c r="DV33" s="671"/>
      <c r="DW33" s="671"/>
      <c r="DX33" s="671"/>
      <c r="DY33" s="671"/>
      <c r="DZ33" s="671"/>
      <c r="EA33" s="671"/>
      <c r="EB33" s="671"/>
      <c r="EC33" s="671"/>
      <c r="ED33" s="671"/>
      <c r="EE33" s="671"/>
      <c r="EF33" s="671"/>
      <c r="EG33" s="671"/>
      <c r="EH33" s="671"/>
      <c r="EI33" s="671"/>
      <c r="EJ33" s="671"/>
      <c r="EK33" s="671"/>
      <c r="EL33" s="671"/>
      <c r="EM33" s="671"/>
      <c r="EN33" s="671"/>
      <c r="EO33" s="671"/>
      <c r="EP33" s="671"/>
      <c r="EQ33" s="671"/>
      <c r="ER33" s="671"/>
      <c r="ES33" s="671"/>
      <c r="ET33" s="671"/>
      <c r="EU33" s="671"/>
      <c r="EV33" s="671"/>
      <c r="EW33" s="671"/>
      <c r="EX33" s="671"/>
      <c r="EY33" s="671"/>
      <c r="EZ33" s="671"/>
      <c r="FA33" s="671"/>
      <c r="FB33" s="671"/>
      <c r="FC33" s="671"/>
      <c r="FD33" s="671"/>
      <c r="FE33" s="671"/>
      <c r="FF33" s="671"/>
      <c r="FG33" s="671"/>
      <c r="FH33" s="671"/>
      <c r="FI33" s="671"/>
      <c r="FJ33" s="671"/>
      <c r="FK33" s="671"/>
      <c r="FL33" s="671"/>
      <c r="FM33" s="671"/>
      <c r="FN33" s="671"/>
      <c r="FO33" s="671"/>
      <c r="FP33" s="671"/>
      <c r="FQ33" s="671"/>
      <c r="FR33" s="671"/>
      <c r="FS33" s="671"/>
      <c r="FT33" s="671"/>
      <c r="FU33" s="671"/>
      <c r="FV33" s="671"/>
      <c r="FW33" s="671"/>
      <c r="FX33" s="671"/>
      <c r="FY33" s="671"/>
      <c r="FZ33" s="671"/>
      <c r="GA33" s="671"/>
      <c r="GB33" s="671"/>
      <c r="GC33" s="671"/>
      <c r="GD33" s="671"/>
      <c r="GE33" s="671"/>
      <c r="GF33" s="671"/>
      <c r="GG33" s="671"/>
      <c r="GH33" s="671"/>
      <c r="GI33" s="671"/>
      <c r="GJ33" s="671"/>
      <c r="GK33" s="671"/>
      <c r="GL33" s="671"/>
      <c r="GM33" s="671"/>
      <c r="GN33" s="671"/>
      <c r="GO33" s="671"/>
      <c r="GP33" s="671"/>
      <c r="GQ33" s="671"/>
      <c r="GR33" s="671"/>
      <c r="GS33" s="671"/>
      <c r="GT33" s="671"/>
      <c r="GU33" s="671"/>
      <c r="GV33" s="671"/>
      <c r="GW33" s="671"/>
      <c r="GX33" s="671"/>
      <c r="GY33" s="671"/>
      <c r="GZ33" s="671"/>
      <c r="HA33" s="671"/>
      <c r="HB33" s="671"/>
      <c r="HC33" s="671"/>
      <c r="HD33" s="671"/>
      <c r="HE33" s="671"/>
      <c r="HF33" s="671"/>
      <c r="HG33" s="671"/>
      <c r="HH33" s="671"/>
      <c r="HI33" s="671"/>
      <c r="HJ33" s="671"/>
      <c r="HK33" s="671"/>
      <c r="HL33" s="671"/>
      <c r="HM33" s="671"/>
      <c r="HN33" s="671"/>
      <c r="HO33" s="671"/>
      <c r="HP33" s="671"/>
      <c r="HQ33" s="671"/>
      <c r="HR33" s="671"/>
      <c r="HS33" s="671"/>
      <c r="HT33" s="671"/>
      <c r="HU33" s="671"/>
      <c r="HV33" s="671"/>
      <c r="HW33" s="671"/>
      <c r="HX33" s="671"/>
      <c r="HY33" s="671"/>
      <c r="HZ33" s="671"/>
      <c r="IA33" s="671"/>
      <c r="IB33" s="671"/>
      <c r="IC33" s="671"/>
      <c r="ID33" s="671"/>
      <c r="IE33" s="671"/>
      <c r="IF33" s="671"/>
      <c r="IG33" s="671"/>
      <c r="IH33" s="671"/>
      <c r="II33" s="671"/>
      <c r="IJ33" s="671"/>
      <c r="IK33" s="671"/>
      <c r="IL33" s="671"/>
      <c r="IM33" s="671"/>
      <c r="IN33" s="671"/>
      <c r="IO33" s="671"/>
      <c r="IP33" s="671"/>
      <c r="IQ33" s="671"/>
      <c r="IR33" s="671"/>
      <c r="IS33" s="671"/>
      <c r="IT33" s="671"/>
      <c r="IU33" s="671"/>
      <c r="IV33" s="671"/>
    </row>
    <row r="34" spans="1:256" ht="36" x14ac:dyDescent="0.2">
      <c r="A34" s="86"/>
      <c r="B34" s="1021" t="s">
        <v>967</v>
      </c>
      <c r="C34" s="1346">
        <v>3262.0732600000001</v>
      </c>
      <c r="D34" s="1229"/>
      <c r="E34" s="1200"/>
      <c r="F34" s="1200"/>
      <c r="G34" s="1200"/>
      <c r="H34" s="1200"/>
      <c r="I34" s="1200"/>
      <c r="J34" s="1200"/>
      <c r="K34" s="1233"/>
      <c r="L34" s="1234"/>
      <c r="M34" s="1233"/>
      <c r="N34" s="1022"/>
      <c r="O34" s="1022"/>
      <c r="P34" s="1022"/>
      <c r="Q34" s="1022"/>
      <c r="R34" s="1022"/>
      <c r="S34" s="1022"/>
      <c r="T34" s="1022"/>
      <c r="U34" s="1022"/>
      <c r="V34" s="1022"/>
      <c r="W34" s="1022"/>
      <c r="X34" s="1022"/>
      <c r="Y34" s="671"/>
      <c r="Z34" s="671"/>
      <c r="AA34" s="671"/>
      <c r="AB34" s="671"/>
      <c r="AC34" s="671"/>
      <c r="AD34" s="671"/>
      <c r="AE34" s="671"/>
      <c r="AF34" s="671"/>
      <c r="AG34" s="671"/>
      <c r="AH34" s="671"/>
      <c r="AI34" s="671"/>
      <c r="AJ34" s="671"/>
      <c r="AK34" s="671"/>
      <c r="AL34" s="671"/>
      <c r="AM34" s="671"/>
      <c r="AN34" s="671"/>
      <c r="AO34" s="671"/>
      <c r="AP34" s="671"/>
      <c r="AQ34" s="671"/>
      <c r="AR34" s="671"/>
      <c r="AS34" s="671"/>
      <c r="AT34" s="671"/>
      <c r="AU34" s="671"/>
      <c r="AV34" s="671"/>
      <c r="AW34" s="671"/>
      <c r="AX34" s="671"/>
      <c r="AY34" s="671"/>
      <c r="AZ34" s="671"/>
      <c r="BA34" s="671"/>
      <c r="BB34" s="671"/>
      <c r="BC34" s="671"/>
      <c r="BD34" s="671"/>
      <c r="BE34" s="671"/>
      <c r="BF34" s="671"/>
      <c r="BG34" s="671"/>
      <c r="BH34" s="671"/>
      <c r="BI34" s="671"/>
      <c r="BJ34" s="671"/>
      <c r="BK34" s="671"/>
      <c r="BL34" s="671"/>
      <c r="BM34" s="671"/>
      <c r="BN34" s="671"/>
      <c r="BO34" s="671"/>
      <c r="BP34" s="671"/>
      <c r="BQ34" s="671"/>
      <c r="BR34" s="671"/>
      <c r="BS34" s="671"/>
      <c r="BT34" s="671"/>
      <c r="BU34" s="671"/>
      <c r="BV34" s="671"/>
      <c r="BW34" s="671"/>
      <c r="BX34" s="671"/>
      <c r="BY34" s="671"/>
      <c r="BZ34" s="671"/>
      <c r="CA34" s="671"/>
      <c r="CB34" s="671"/>
      <c r="CC34" s="671"/>
      <c r="CD34" s="671"/>
      <c r="CE34" s="671"/>
      <c r="CF34" s="671"/>
      <c r="CG34" s="671"/>
      <c r="CH34" s="671"/>
      <c r="CI34" s="671"/>
      <c r="CJ34" s="671"/>
      <c r="CK34" s="671"/>
      <c r="CL34" s="671"/>
      <c r="CM34" s="671"/>
      <c r="CN34" s="671"/>
      <c r="CO34" s="671"/>
      <c r="CP34" s="671"/>
      <c r="CQ34" s="671"/>
      <c r="CR34" s="671"/>
      <c r="CS34" s="671"/>
      <c r="CT34" s="671"/>
      <c r="CU34" s="671"/>
      <c r="CV34" s="671"/>
      <c r="CW34" s="671"/>
      <c r="CX34" s="671"/>
      <c r="CY34" s="671"/>
      <c r="CZ34" s="671"/>
      <c r="DA34" s="671"/>
      <c r="DB34" s="671"/>
      <c r="DC34" s="671"/>
      <c r="DD34" s="671"/>
      <c r="DE34" s="671"/>
      <c r="DF34" s="671"/>
      <c r="DG34" s="671"/>
      <c r="DH34" s="671"/>
      <c r="DI34" s="671"/>
      <c r="DJ34" s="671"/>
      <c r="DK34" s="671"/>
      <c r="DL34" s="671"/>
      <c r="DM34" s="671"/>
      <c r="DN34" s="671"/>
      <c r="DO34" s="671"/>
      <c r="DP34" s="671"/>
      <c r="DQ34" s="671"/>
      <c r="DR34" s="671"/>
      <c r="DS34" s="671"/>
      <c r="DT34" s="671"/>
      <c r="DU34" s="671"/>
      <c r="DV34" s="671"/>
      <c r="DW34" s="671"/>
      <c r="DX34" s="671"/>
      <c r="DY34" s="671"/>
      <c r="DZ34" s="671"/>
      <c r="EA34" s="671"/>
      <c r="EB34" s="671"/>
      <c r="EC34" s="671"/>
      <c r="ED34" s="671"/>
      <c r="EE34" s="671"/>
      <c r="EF34" s="671"/>
      <c r="EG34" s="671"/>
      <c r="EH34" s="671"/>
      <c r="EI34" s="671"/>
      <c r="EJ34" s="671"/>
      <c r="EK34" s="671"/>
      <c r="EL34" s="671"/>
      <c r="EM34" s="671"/>
      <c r="EN34" s="671"/>
      <c r="EO34" s="671"/>
      <c r="EP34" s="671"/>
      <c r="EQ34" s="671"/>
      <c r="ER34" s="671"/>
      <c r="ES34" s="671"/>
      <c r="ET34" s="671"/>
      <c r="EU34" s="671"/>
      <c r="EV34" s="671"/>
      <c r="EW34" s="671"/>
      <c r="EX34" s="671"/>
      <c r="EY34" s="671"/>
      <c r="EZ34" s="671"/>
      <c r="FA34" s="671"/>
      <c r="FB34" s="671"/>
      <c r="FC34" s="671"/>
      <c r="FD34" s="671"/>
      <c r="FE34" s="671"/>
      <c r="FF34" s="671"/>
      <c r="FG34" s="671"/>
      <c r="FH34" s="671"/>
      <c r="FI34" s="671"/>
      <c r="FJ34" s="671"/>
      <c r="FK34" s="671"/>
      <c r="FL34" s="671"/>
      <c r="FM34" s="671"/>
      <c r="FN34" s="671"/>
      <c r="FO34" s="671"/>
      <c r="FP34" s="671"/>
      <c r="FQ34" s="671"/>
      <c r="FR34" s="671"/>
      <c r="FS34" s="671"/>
      <c r="FT34" s="671"/>
      <c r="FU34" s="671"/>
      <c r="FV34" s="671"/>
      <c r="FW34" s="671"/>
      <c r="FX34" s="671"/>
      <c r="FY34" s="671"/>
      <c r="FZ34" s="671"/>
      <c r="GA34" s="671"/>
      <c r="GB34" s="671"/>
      <c r="GC34" s="671"/>
      <c r="GD34" s="671"/>
      <c r="GE34" s="671"/>
      <c r="GF34" s="671"/>
      <c r="GG34" s="671"/>
      <c r="GH34" s="671"/>
      <c r="GI34" s="671"/>
      <c r="GJ34" s="671"/>
      <c r="GK34" s="671"/>
      <c r="GL34" s="671"/>
      <c r="GM34" s="671"/>
      <c r="GN34" s="671"/>
      <c r="GO34" s="671"/>
      <c r="GP34" s="671"/>
      <c r="GQ34" s="671"/>
      <c r="GR34" s="671"/>
      <c r="GS34" s="671"/>
      <c r="GT34" s="671"/>
      <c r="GU34" s="671"/>
      <c r="GV34" s="671"/>
      <c r="GW34" s="671"/>
      <c r="GX34" s="671"/>
      <c r="GY34" s="671"/>
      <c r="GZ34" s="671"/>
      <c r="HA34" s="671"/>
      <c r="HB34" s="671"/>
      <c r="HC34" s="671"/>
      <c r="HD34" s="671"/>
      <c r="HE34" s="671"/>
      <c r="HF34" s="671"/>
      <c r="HG34" s="671"/>
      <c r="HH34" s="671"/>
      <c r="HI34" s="671"/>
      <c r="HJ34" s="671"/>
      <c r="HK34" s="671"/>
      <c r="HL34" s="671"/>
      <c r="HM34" s="671"/>
      <c r="HN34" s="671"/>
      <c r="HO34" s="671"/>
      <c r="HP34" s="671"/>
      <c r="HQ34" s="671"/>
      <c r="HR34" s="671"/>
      <c r="HS34" s="671"/>
      <c r="HT34" s="671"/>
      <c r="HU34" s="671"/>
      <c r="HV34" s="671"/>
      <c r="HW34" s="671"/>
      <c r="HX34" s="671"/>
      <c r="HY34" s="671"/>
      <c r="HZ34" s="671"/>
      <c r="IA34" s="671"/>
      <c r="IB34" s="671"/>
      <c r="IC34" s="671"/>
      <c r="ID34" s="671"/>
      <c r="IE34" s="671"/>
      <c r="IF34" s="671"/>
      <c r="IG34" s="671"/>
      <c r="IH34" s="671"/>
      <c r="II34" s="671"/>
      <c r="IJ34" s="671"/>
      <c r="IK34" s="671"/>
      <c r="IL34" s="671"/>
      <c r="IM34" s="671"/>
      <c r="IN34" s="671"/>
      <c r="IO34" s="671"/>
      <c r="IP34" s="671"/>
      <c r="IQ34" s="671"/>
      <c r="IR34" s="671"/>
      <c r="IS34" s="671"/>
      <c r="IT34" s="671"/>
      <c r="IU34" s="671"/>
      <c r="IV34" s="671"/>
    </row>
    <row r="35" spans="1:256" ht="36" x14ac:dyDescent="0.2">
      <c r="A35" s="86"/>
      <c r="B35" s="1021" t="s">
        <v>968</v>
      </c>
      <c r="C35" s="1346">
        <v>26700.375</v>
      </c>
      <c r="D35" s="1240"/>
      <c r="E35" s="1241"/>
      <c r="F35" s="1245"/>
      <c r="G35" s="1200"/>
      <c r="H35" s="1246"/>
      <c r="I35" s="1200"/>
      <c r="J35" s="1200"/>
      <c r="K35" s="1233"/>
      <c r="L35" s="1234"/>
      <c r="M35" s="1233"/>
      <c r="N35" s="1022"/>
      <c r="O35" s="1022"/>
      <c r="P35" s="1022"/>
      <c r="Q35" s="1022"/>
      <c r="R35" s="1022"/>
      <c r="S35" s="1022"/>
      <c r="T35" s="1022"/>
      <c r="U35" s="1022"/>
      <c r="V35" s="1022"/>
      <c r="W35" s="1022"/>
      <c r="X35" s="1022"/>
      <c r="Y35" s="671"/>
      <c r="Z35" s="671"/>
      <c r="AA35" s="671"/>
      <c r="AB35" s="671"/>
      <c r="AC35" s="671"/>
      <c r="AD35" s="671"/>
      <c r="AE35" s="671"/>
      <c r="AF35" s="671"/>
      <c r="AG35" s="671"/>
      <c r="AH35" s="671"/>
      <c r="AI35" s="671"/>
      <c r="AJ35" s="671"/>
      <c r="AK35" s="671"/>
      <c r="AL35" s="671"/>
      <c r="AM35" s="671"/>
      <c r="AN35" s="671"/>
      <c r="AO35" s="671"/>
      <c r="AP35" s="671"/>
      <c r="AQ35" s="671"/>
      <c r="AR35" s="671"/>
      <c r="AS35" s="671"/>
      <c r="AT35" s="671"/>
      <c r="AU35" s="671"/>
      <c r="AV35" s="671"/>
      <c r="AW35" s="671"/>
      <c r="AX35" s="671"/>
      <c r="AY35" s="671"/>
      <c r="AZ35" s="671"/>
      <c r="BA35" s="671"/>
      <c r="BB35" s="671"/>
      <c r="BC35" s="671"/>
      <c r="BD35" s="671"/>
      <c r="BE35" s="671"/>
      <c r="BF35" s="671"/>
      <c r="BG35" s="671"/>
      <c r="BH35" s="671"/>
      <c r="BI35" s="671"/>
      <c r="BJ35" s="671"/>
      <c r="BK35" s="671"/>
      <c r="BL35" s="671"/>
      <c r="BM35" s="671"/>
      <c r="BN35" s="671"/>
      <c r="BO35" s="671"/>
      <c r="BP35" s="671"/>
      <c r="BQ35" s="671"/>
      <c r="BR35" s="671"/>
      <c r="BS35" s="671"/>
      <c r="BT35" s="671"/>
      <c r="BU35" s="671"/>
      <c r="BV35" s="671"/>
      <c r="BW35" s="671"/>
      <c r="BX35" s="671"/>
      <c r="BY35" s="671"/>
      <c r="BZ35" s="671"/>
      <c r="CA35" s="671"/>
      <c r="CB35" s="671"/>
      <c r="CC35" s="671"/>
      <c r="CD35" s="671"/>
      <c r="CE35" s="671"/>
      <c r="CF35" s="671"/>
      <c r="CG35" s="671"/>
      <c r="CH35" s="671"/>
      <c r="CI35" s="671"/>
      <c r="CJ35" s="671"/>
      <c r="CK35" s="671"/>
      <c r="CL35" s="671"/>
      <c r="CM35" s="671"/>
      <c r="CN35" s="671"/>
      <c r="CO35" s="671"/>
      <c r="CP35" s="671"/>
      <c r="CQ35" s="671"/>
      <c r="CR35" s="671"/>
      <c r="CS35" s="671"/>
      <c r="CT35" s="671"/>
      <c r="CU35" s="671"/>
      <c r="CV35" s="671"/>
      <c r="CW35" s="671"/>
      <c r="CX35" s="671"/>
      <c r="CY35" s="671"/>
      <c r="CZ35" s="671"/>
      <c r="DA35" s="671"/>
      <c r="DB35" s="671"/>
      <c r="DC35" s="671"/>
      <c r="DD35" s="671"/>
      <c r="DE35" s="671"/>
      <c r="DF35" s="671"/>
      <c r="DG35" s="671"/>
      <c r="DH35" s="671"/>
      <c r="DI35" s="671"/>
      <c r="DJ35" s="671"/>
      <c r="DK35" s="671"/>
      <c r="DL35" s="671"/>
      <c r="DM35" s="671"/>
      <c r="DN35" s="671"/>
      <c r="DO35" s="671"/>
      <c r="DP35" s="671"/>
      <c r="DQ35" s="671"/>
      <c r="DR35" s="671"/>
      <c r="DS35" s="671"/>
      <c r="DT35" s="671"/>
      <c r="DU35" s="671"/>
      <c r="DV35" s="671"/>
      <c r="DW35" s="671"/>
      <c r="DX35" s="671"/>
      <c r="DY35" s="671"/>
      <c r="DZ35" s="671"/>
      <c r="EA35" s="671"/>
      <c r="EB35" s="671"/>
      <c r="EC35" s="671"/>
      <c r="ED35" s="671"/>
      <c r="EE35" s="671"/>
      <c r="EF35" s="671"/>
      <c r="EG35" s="671"/>
      <c r="EH35" s="671"/>
      <c r="EI35" s="671"/>
      <c r="EJ35" s="671"/>
      <c r="EK35" s="671"/>
      <c r="EL35" s="671"/>
      <c r="EM35" s="671"/>
      <c r="EN35" s="671"/>
      <c r="EO35" s="671"/>
      <c r="EP35" s="671"/>
      <c r="EQ35" s="671"/>
      <c r="ER35" s="671"/>
      <c r="ES35" s="671"/>
      <c r="ET35" s="671"/>
      <c r="EU35" s="671"/>
      <c r="EV35" s="671"/>
      <c r="EW35" s="671"/>
      <c r="EX35" s="671"/>
      <c r="EY35" s="671"/>
      <c r="EZ35" s="671"/>
      <c r="FA35" s="671"/>
      <c r="FB35" s="671"/>
      <c r="FC35" s="671"/>
      <c r="FD35" s="671"/>
      <c r="FE35" s="671"/>
      <c r="FF35" s="671"/>
      <c r="FG35" s="671"/>
      <c r="FH35" s="671"/>
      <c r="FI35" s="671"/>
      <c r="FJ35" s="671"/>
      <c r="FK35" s="671"/>
      <c r="FL35" s="671"/>
      <c r="FM35" s="671"/>
      <c r="FN35" s="671"/>
      <c r="FO35" s="671"/>
      <c r="FP35" s="671"/>
      <c r="FQ35" s="671"/>
      <c r="FR35" s="671"/>
      <c r="FS35" s="671"/>
      <c r="FT35" s="671"/>
      <c r="FU35" s="671"/>
      <c r="FV35" s="671"/>
      <c r="FW35" s="671"/>
      <c r="FX35" s="671"/>
      <c r="FY35" s="671"/>
      <c r="FZ35" s="671"/>
      <c r="GA35" s="671"/>
      <c r="GB35" s="671"/>
      <c r="GC35" s="671"/>
      <c r="GD35" s="671"/>
      <c r="GE35" s="671"/>
      <c r="GF35" s="671"/>
      <c r="GG35" s="671"/>
      <c r="GH35" s="671"/>
      <c r="GI35" s="671"/>
      <c r="GJ35" s="671"/>
      <c r="GK35" s="671"/>
      <c r="GL35" s="671"/>
      <c r="GM35" s="671"/>
      <c r="GN35" s="671"/>
      <c r="GO35" s="671"/>
      <c r="GP35" s="671"/>
      <c r="GQ35" s="671"/>
      <c r="GR35" s="671"/>
      <c r="GS35" s="671"/>
      <c r="GT35" s="671"/>
      <c r="GU35" s="671"/>
      <c r="GV35" s="671"/>
      <c r="GW35" s="671"/>
      <c r="GX35" s="671"/>
      <c r="GY35" s="671"/>
      <c r="GZ35" s="671"/>
      <c r="HA35" s="671"/>
      <c r="HB35" s="671"/>
      <c r="HC35" s="671"/>
      <c r="HD35" s="671"/>
      <c r="HE35" s="671"/>
      <c r="HF35" s="671"/>
      <c r="HG35" s="671"/>
      <c r="HH35" s="671"/>
      <c r="HI35" s="671"/>
      <c r="HJ35" s="671"/>
      <c r="HK35" s="671"/>
      <c r="HL35" s="671"/>
      <c r="HM35" s="671"/>
      <c r="HN35" s="671"/>
      <c r="HO35" s="671"/>
      <c r="HP35" s="671"/>
      <c r="HQ35" s="671"/>
      <c r="HR35" s="671"/>
      <c r="HS35" s="671"/>
      <c r="HT35" s="671"/>
      <c r="HU35" s="671"/>
      <c r="HV35" s="671"/>
      <c r="HW35" s="671"/>
      <c r="HX35" s="671"/>
      <c r="HY35" s="671"/>
      <c r="HZ35" s="671"/>
      <c r="IA35" s="671"/>
      <c r="IB35" s="671"/>
      <c r="IC35" s="671"/>
      <c r="ID35" s="671"/>
      <c r="IE35" s="671"/>
      <c r="IF35" s="671"/>
      <c r="IG35" s="671"/>
      <c r="IH35" s="671"/>
      <c r="II35" s="671"/>
      <c r="IJ35" s="671"/>
      <c r="IK35" s="671"/>
      <c r="IL35" s="671"/>
      <c r="IM35" s="671"/>
      <c r="IN35" s="671"/>
      <c r="IO35" s="671"/>
      <c r="IP35" s="671"/>
      <c r="IQ35" s="671"/>
      <c r="IR35" s="671"/>
      <c r="IS35" s="671"/>
      <c r="IT35" s="671"/>
      <c r="IU35" s="671"/>
      <c r="IV35" s="671"/>
    </row>
    <row r="36" spans="1:256" ht="24" x14ac:dyDescent="0.2">
      <c r="A36" s="86"/>
      <c r="B36" s="1025" t="s">
        <v>1884</v>
      </c>
      <c r="C36" s="1346">
        <v>5300.7420000000002</v>
      </c>
      <c r="D36" s="1229"/>
      <c r="E36" s="1200"/>
      <c r="F36" s="1200"/>
      <c r="G36" s="1200"/>
      <c r="H36" s="1200"/>
      <c r="I36" s="1200"/>
      <c r="J36" s="1200"/>
      <c r="K36" s="1233"/>
      <c r="L36" s="1234"/>
      <c r="M36" s="1233"/>
      <c r="N36" s="1022"/>
      <c r="O36" s="1022"/>
      <c r="P36" s="1022"/>
      <c r="Q36" s="1022"/>
      <c r="R36" s="1022"/>
      <c r="S36" s="1022"/>
      <c r="T36" s="1022"/>
      <c r="U36" s="1022"/>
      <c r="V36" s="1022"/>
      <c r="W36" s="1022"/>
      <c r="X36" s="1022"/>
      <c r="Y36" s="671"/>
      <c r="Z36" s="671"/>
      <c r="AA36" s="671"/>
      <c r="AB36" s="671"/>
      <c r="AC36" s="671"/>
      <c r="AD36" s="671"/>
      <c r="AE36" s="671"/>
      <c r="AF36" s="671"/>
      <c r="AG36" s="671"/>
      <c r="AH36" s="671"/>
      <c r="AI36" s="671"/>
      <c r="AJ36" s="671"/>
      <c r="AK36" s="671"/>
      <c r="AL36" s="671"/>
      <c r="AM36" s="671"/>
      <c r="AN36" s="671"/>
      <c r="AO36" s="671"/>
      <c r="AP36" s="671"/>
      <c r="AQ36" s="671"/>
      <c r="AR36" s="671"/>
      <c r="AS36" s="671"/>
      <c r="AT36" s="671"/>
      <c r="AU36" s="671"/>
      <c r="AV36" s="671"/>
      <c r="AW36" s="671"/>
      <c r="AX36" s="671"/>
      <c r="AY36" s="671"/>
      <c r="AZ36" s="671"/>
      <c r="BA36" s="671"/>
      <c r="BB36" s="671"/>
      <c r="BC36" s="671"/>
      <c r="BD36" s="671"/>
      <c r="BE36" s="671"/>
      <c r="BF36" s="671"/>
      <c r="BG36" s="671"/>
      <c r="BH36" s="671"/>
      <c r="BI36" s="671"/>
      <c r="BJ36" s="671"/>
      <c r="BK36" s="671"/>
      <c r="BL36" s="671"/>
      <c r="BM36" s="671"/>
      <c r="BN36" s="671"/>
      <c r="BO36" s="671"/>
      <c r="BP36" s="671"/>
      <c r="BQ36" s="671"/>
      <c r="BR36" s="671"/>
      <c r="BS36" s="671"/>
      <c r="BT36" s="671"/>
      <c r="BU36" s="671"/>
      <c r="BV36" s="671"/>
      <c r="BW36" s="671"/>
      <c r="BX36" s="671"/>
      <c r="BY36" s="671"/>
      <c r="BZ36" s="671"/>
      <c r="CA36" s="671"/>
      <c r="CB36" s="671"/>
      <c r="CC36" s="671"/>
      <c r="CD36" s="671"/>
      <c r="CE36" s="671"/>
      <c r="CF36" s="671"/>
      <c r="CG36" s="671"/>
      <c r="CH36" s="671"/>
      <c r="CI36" s="671"/>
      <c r="CJ36" s="671"/>
      <c r="CK36" s="671"/>
      <c r="CL36" s="671"/>
      <c r="CM36" s="671"/>
      <c r="CN36" s="671"/>
      <c r="CO36" s="671"/>
      <c r="CP36" s="671"/>
      <c r="CQ36" s="671"/>
      <c r="CR36" s="671"/>
      <c r="CS36" s="671"/>
      <c r="CT36" s="671"/>
      <c r="CU36" s="671"/>
      <c r="CV36" s="671"/>
      <c r="CW36" s="671"/>
      <c r="CX36" s="671"/>
      <c r="CY36" s="671"/>
      <c r="CZ36" s="671"/>
      <c r="DA36" s="671"/>
      <c r="DB36" s="671"/>
      <c r="DC36" s="671"/>
      <c r="DD36" s="671"/>
      <c r="DE36" s="671"/>
      <c r="DF36" s="671"/>
      <c r="DG36" s="671"/>
      <c r="DH36" s="671"/>
      <c r="DI36" s="671"/>
      <c r="DJ36" s="671"/>
      <c r="DK36" s="671"/>
      <c r="DL36" s="671"/>
      <c r="DM36" s="671"/>
      <c r="DN36" s="671"/>
      <c r="DO36" s="671"/>
      <c r="DP36" s="671"/>
      <c r="DQ36" s="671"/>
      <c r="DR36" s="671"/>
      <c r="DS36" s="671"/>
      <c r="DT36" s="671"/>
      <c r="DU36" s="671"/>
      <c r="DV36" s="671"/>
      <c r="DW36" s="671"/>
      <c r="DX36" s="671"/>
      <c r="DY36" s="671"/>
      <c r="DZ36" s="671"/>
      <c r="EA36" s="671"/>
      <c r="EB36" s="671"/>
      <c r="EC36" s="671"/>
      <c r="ED36" s="671"/>
      <c r="EE36" s="671"/>
      <c r="EF36" s="671"/>
      <c r="EG36" s="671"/>
      <c r="EH36" s="671"/>
      <c r="EI36" s="671"/>
      <c r="EJ36" s="671"/>
      <c r="EK36" s="671"/>
      <c r="EL36" s="671"/>
      <c r="EM36" s="671"/>
      <c r="EN36" s="671"/>
      <c r="EO36" s="671"/>
      <c r="EP36" s="671"/>
      <c r="EQ36" s="671"/>
      <c r="ER36" s="671"/>
      <c r="ES36" s="671"/>
      <c r="ET36" s="671"/>
      <c r="EU36" s="671"/>
      <c r="EV36" s="671"/>
      <c r="EW36" s="671"/>
      <c r="EX36" s="671"/>
      <c r="EY36" s="671"/>
      <c r="EZ36" s="671"/>
      <c r="FA36" s="671"/>
      <c r="FB36" s="671"/>
      <c r="FC36" s="671"/>
      <c r="FD36" s="671"/>
      <c r="FE36" s="671"/>
      <c r="FF36" s="671"/>
      <c r="FG36" s="671"/>
      <c r="FH36" s="671"/>
      <c r="FI36" s="671"/>
      <c r="FJ36" s="671"/>
      <c r="FK36" s="671"/>
      <c r="FL36" s="671"/>
      <c r="FM36" s="671"/>
      <c r="FN36" s="671"/>
      <c r="FO36" s="671"/>
      <c r="FP36" s="671"/>
      <c r="FQ36" s="671"/>
      <c r="FR36" s="671"/>
      <c r="FS36" s="671"/>
      <c r="FT36" s="671"/>
      <c r="FU36" s="671"/>
      <c r="FV36" s="671"/>
      <c r="FW36" s="671"/>
      <c r="FX36" s="671"/>
      <c r="FY36" s="671"/>
      <c r="FZ36" s="671"/>
      <c r="GA36" s="671"/>
      <c r="GB36" s="671"/>
      <c r="GC36" s="671"/>
      <c r="GD36" s="671"/>
      <c r="GE36" s="671"/>
      <c r="GF36" s="671"/>
      <c r="GG36" s="671"/>
      <c r="GH36" s="671"/>
      <c r="GI36" s="671"/>
      <c r="GJ36" s="671"/>
      <c r="GK36" s="671"/>
      <c r="GL36" s="671"/>
      <c r="GM36" s="671"/>
      <c r="GN36" s="671"/>
      <c r="GO36" s="671"/>
      <c r="GP36" s="671"/>
      <c r="GQ36" s="671"/>
      <c r="GR36" s="671"/>
      <c r="GS36" s="671"/>
      <c r="GT36" s="671"/>
      <c r="GU36" s="671"/>
      <c r="GV36" s="671"/>
      <c r="GW36" s="671"/>
      <c r="GX36" s="671"/>
      <c r="GY36" s="671"/>
      <c r="GZ36" s="671"/>
      <c r="HA36" s="671"/>
      <c r="HB36" s="671"/>
      <c r="HC36" s="671"/>
      <c r="HD36" s="671"/>
      <c r="HE36" s="671"/>
      <c r="HF36" s="671"/>
      <c r="HG36" s="671"/>
      <c r="HH36" s="671"/>
      <c r="HI36" s="671"/>
      <c r="HJ36" s="671"/>
      <c r="HK36" s="671"/>
      <c r="HL36" s="671"/>
      <c r="HM36" s="671"/>
      <c r="HN36" s="671"/>
      <c r="HO36" s="671"/>
      <c r="HP36" s="671"/>
      <c r="HQ36" s="671"/>
      <c r="HR36" s="671"/>
      <c r="HS36" s="671"/>
      <c r="HT36" s="671"/>
      <c r="HU36" s="671"/>
      <c r="HV36" s="671"/>
      <c r="HW36" s="671"/>
      <c r="HX36" s="671"/>
      <c r="HY36" s="671"/>
      <c r="HZ36" s="671"/>
      <c r="IA36" s="671"/>
      <c r="IB36" s="671"/>
      <c r="IC36" s="671"/>
      <c r="ID36" s="671"/>
      <c r="IE36" s="671"/>
      <c r="IF36" s="671"/>
      <c r="IG36" s="671"/>
      <c r="IH36" s="671"/>
      <c r="II36" s="671"/>
      <c r="IJ36" s="671"/>
      <c r="IK36" s="671"/>
      <c r="IL36" s="671"/>
      <c r="IM36" s="671"/>
      <c r="IN36" s="671"/>
      <c r="IO36" s="671"/>
      <c r="IP36" s="671"/>
      <c r="IQ36" s="671"/>
      <c r="IR36" s="671"/>
      <c r="IS36" s="671"/>
      <c r="IT36" s="671"/>
      <c r="IU36" s="671"/>
      <c r="IV36" s="671"/>
    </row>
    <row r="37" spans="1:256" ht="36.75" thickBot="1" x14ac:dyDescent="0.25">
      <c r="A37" s="937"/>
      <c r="B37" s="1108" t="s">
        <v>969</v>
      </c>
      <c r="C37" s="1347">
        <v>1280.7769900000001</v>
      </c>
      <c r="D37" s="1229"/>
      <c r="E37" s="1200"/>
      <c r="F37" s="1200"/>
      <c r="G37" s="1200"/>
      <c r="H37" s="1200"/>
      <c r="I37" s="1200"/>
      <c r="J37" s="1200"/>
      <c r="K37" s="1233"/>
      <c r="L37" s="1234"/>
      <c r="M37" s="1233"/>
      <c r="N37" s="1022"/>
      <c r="O37" s="1022"/>
      <c r="P37" s="1022"/>
      <c r="Q37" s="1022"/>
      <c r="R37" s="1022"/>
      <c r="S37" s="1022"/>
      <c r="T37" s="1022"/>
      <c r="U37" s="1022"/>
      <c r="V37" s="1022"/>
      <c r="W37" s="1022"/>
      <c r="X37" s="1022"/>
      <c r="Y37" s="671"/>
      <c r="Z37" s="671"/>
      <c r="AA37" s="671"/>
      <c r="AB37" s="671"/>
      <c r="AC37" s="671"/>
      <c r="AD37" s="671"/>
      <c r="AE37" s="671"/>
      <c r="AF37" s="671"/>
      <c r="AG37" s="671"/>
      <c r="AH37" s="671"/>
      <c r="AI37" s="671"/>
      <c r="AJ37" s="671"/>
      <c r="AK37" s="671"/>
      <c r="AL37" s="671"/>
      <c r="AM37" s="671"/>
      <c r="AN37" s="671"/>
      <c r="AO37" s="671"/>
      <c r="AP37" s="671"/>
      <c r="AQ37" s="671"/>
      <c r="AR37" s="671"/>
      <c r="AS37" s="671"/>
      <c r="AT37" s="671"/>
      <c r="AU37" s="671"/>
      <c r="AV37" s="671"/>
      <c r="AW37" s="671"/>
      <c r="AX37" s="671"/>
      <c r="AY37" s="671"/>
      <c r="AZ37" s="671"/>
      <c r="BA37" s="671"/>
      <c r="BB37" s="671"/>
      <c r="BC37" s="671"/>
      <c r="BD37" s="671"/>
      <c r="BE37" s="671"/>
      <c r="BF37" s="671"/>
      <c r="BG37" s="671"/>
      <c r="BH37" s="671"/>
      <c r="BI37" s="671"/>
      <c r="BJ37" s="671"/>
      <c r="BK37" s="671"/>
      <c r="BL37" s="671"/>
      <c r="BM37" s="671"/>
      <c r="BN37" s="671"/>
      <c r="BO37" s="671"/>
      <c r="BP37" s="671"/>
      <c r="BQ37" s="671"/>
      <c r="BR37" s="671"/>
      <c r="BS37" s="671"/>
      <c r="BT37" s="671"/>
      <c r="BU37" s="671"/>
      <c r="BV37" s="671"/>
      <c r="BW37" s="671"/>
      <c r="BX37" s="671"/>
      <c r="BY37" s="671"/>
      <c r="BZ37" s="671"/>
      <c r="CA37" s="671"/>
      <c r="CB37" s="671"/>
      <c r="CC37" s="671"/>
      <c r="CD37" s="671"/>
      <c r="CE37" s="671"/>
      <c r="CF37" s="671"/>
      <c r="CG37" s="671"/>
      <c r="CH37" s="671"/>
      <c r="CI37" s="671"/>
      <c r="CJ37" s="671"/>
      <c r="CK37" s="671"/>
      <c r="CL37" s="671"/>
      <c r="CM37" s="671"/>
      <c r="CN37" s="671"/>
      <c r="CO37" s="671"/>
      <c r="CP37" s="671"/>
      <c r="CQ37" s="671"/>
      <c r="CR37" s="671"/>
      <c r="CS37" s="671"/>
      <c r="CT37" s="671"/>
      <c r="CU37" s="671"/>
      <c r="CV37" s="671"/>
      <c r="CW37" s="671"/>
      <c r="CX37" s="671"/>
      <c r="CY37" s="671"/>
      <c r="CZ37" s="671"/>
      <c r="DA37" s="671"/>
      <c r="DB37" s="671"/>
      <c r="DC37" s="671"/>
      <c r="DD37" s="671"/>
      <c r="DE37" s="671"/>
      <c r="DF37" s="671"/>
      <c r="DG37" s="671"/>
      <c r="DH37" s="671"/>
      <c r="DI37" s="671"/>
      <c r="DJ37" s="671"/>
      <c r="DK37" s="671"/>
      <c r="DL37" s="671"/>
      <c r="DM37" s="671"/>
      <c r="DN37" s="671"/>
      <c r="DO37" s="671"/>
      <c r="DP37" s="671"/>
      <c r="DQ37" s="671"/>
      <c r="DR37" s="671"/>
      <c r="DS37" s="671"/>
      <c r="DT37" s="671"/>
      <c r="DU37" s="671"/>
      <c r="DV37" s="671"/>
      <c r="DW37" s="671"/>
      <c r="DX37" s="671"/>
      <c r="DY37" s="671"/>
      <c r="DZ37" s="671"/>
      <c r="EA37" s="671"/>
      <c r="EB37" s="671"/>
      <c r="EC37" s="671"/>
      <c r="ED37" s="671"/>
      <c r="EE37" s="671"/>
      <c r="EF37" s="671"/>
      <c r="EG37" s="671"/>
      <c r="EH37" s="671"/>
      <c r="EI37" s="671"/>
      <c r="EJ37" s="671"/>
      <c r="EK37" s="671"/>
      <c r="EL37" s="671"/>
      <c r="EM37" s="671"/>
      <c r="EN37" s="671"/>
      <c r="EO37" s="671"/>
      <c r="EP37" s="671"/>
      <c r="EQ37" s="671"/>
      <c r="ER37" s="671"/>
      <c r="ES37" s="671"/>
      <c r="ET37" s="671"/>
      <c r="EU37" s="671"/>
      <c r="EV37" s="671"/>
      <c r="EW37" s="671"/>
      <c r="EX37" s="671"/>
      <c r="EY37" s="671"/>
      <c r="EZ37" s="671"/>
      <c r="FA37" s="671"/>
      <c r="FB37" s="671"/>
      <c r="FC37" s="671"/>
      <c r="FD37" s="671"/>
      <c r="FE37" s="671"/>
      <c r="FF37" s="671"/>
      <c r="FG37" s="671"/>
      <c r="FH37" s="671"/>
      <c r="FI37" s="671"/>
      <c r="FJ37" s="671"/>
      <c r="FK37" s="671"/>
      <c r="FL37" s="671"/>
      <c r="FM37" s="671"/>
      <c r="FN37" s="671"/>
      <c r="FO37" s="671"/>
      <c r="FP37" s="671"/>
      <c r="FQ37" s="671"/>
      <c r="FR37" s="671"/>
      <c r="FS37" s="671"/>
      <c r="FT37" s="671"/>
      <c r="FU37" s="671"/>
      <c r="FV37" s="671"/>
      <c r="FW37" s="671"/>
      <c r="FX37" s="671"/>
      <c r="FY37" s="671"/>
      <c r="FZ37" s="671"/>
      <c r="GA37" s="671"/>
      <c r="GB37" s="671"/>
      <c r="GC37" s="671"/>
      <c r="GD37" s="671"/>
      <c r="GE37" s="671"/>
      <c r="GF37" s="671"/>
      <c r="GG37" s="671"/>
      <c r="GH37" s="671"/>
      <c r="GI37" s="671"/>
      <c r="GJ37" s="671"/>
      <c r="GK37" s="671"/>
      <c r="GL37" s="671"/>
      <c r="GM37" s="671"/>
      <c r="GN37" s="671"/>
      <c r="GO37" s="671"/>
      <c r="GP37" s="671"/>
      <c r="GQ37" s="671"/>
      <c r="GR37" s="671"/>
      <c r="GS37" s="671"/>
      <c r="GT37" s="671"/>
      <c r="GU37" s="671"/>
      <c r="GV37" s="671"/>
      <c r="GW37" s="671"/>
      <c r="GX37" s="671"/>
      <c r="GY37" s="671"/>
      <c r="GZ37" s="671"/>
      <c r="HA37" s="671"/>
      <c r="HB37" s="671"/>
      <c r="HC37" s="671"/>
      <c r="HD37" s="671"/>
      <c r="HE37" s="671"/>
      <c r="HF37" s="671"/>
      <c r="HG37" s="671"/>
      <c r="HH37" s="671"/>
      <c r="HI37" s="671"/>
      <c r="HJ37" s="671"/>
      <c r="HK37" s="671"/>
      <c r="HL37" s="671"/>
      <c r="HM37" s="671"/>
      <c r="HN37" s="671"/>
      <c r="HO37" s="671"/>
      <c r="HP37" s="671"/>
      <c r="HQ37" s="671"/>
      <c r="HR37" s="671"/>
      <c r="HS37" s="671"/>
      <c r="HT37" s="671"/>
      <c r="HU37" s="671"/>
      <c r="HV37" s="671"/>
      <c r="HW37" s="671"/>
      <c r="HX37" s="671"/>
      <c r="HY37" s="671"/>
      <c r="HZ37" s="671"/>
      <c r="IA37" s="671"/>
      <c r="IB37" s="671"/>
      <c r="IC37" s="671"/>
      <c r="ID37" s="671"/>
      <c r="IE37" s="671"/>
      <c r="IF37" s="671"/>
      <c r="IG37" s="671"/>
      <c r="IH37" s="671"/>
      <c r="II37" s="671"/>
      <c r="IJ37" s="671"/>
      <c r="IK37" s="671"/>
      <c r="IL37" s="671"/>
      <c r="IM37" s="671"/>
      <c r="IN37" s="671"/>
      <c r="IO37" s="671"/>
      <c r="IP37" s="671"/>
      <c r="IQ37" s="671"/>
      <c r="IR37" s="671"/>
      <c r="IS37" s="671"/>
      <c r="IT37" s="671"/>
      <c r="IU37" s="671"/>
      <c r="IV37" s="671"/>
    </row>
    <row r="38" spans="1:256" ht="16.5" thickBot="1" x14ac:dyDescent="0.25">
      <c r="A38" s="1038"/>
      <c r="B38" s="1039"/>
      <c r="C38" s="1348" t="s">
        <v>1767</v>
      </c>
      <c r="D38" s="1247"/>
      <c r="E38" s="1248"/>
      <c r="F38" s="1248"/>
      <c r="G38" s="1248"/>
      <c r="H38" s="1248"/>
      <c r="I38" s="1248"/>
      <c r="J38" s="1248"/>
      <c r="K38" s="1249"/>
      <c r="L38" s="1250"/>
      <c r="M38" s="1249"/>
      <c r="N38" s="1042"/>
      <c r="O38" s="1042"/>
      <c r="P38" s="1042"/>
      <c r="Q38" s="1042"/>
      <c r="R38" s="1042"/>
      <c r="S38" s="1042"/>
      <c r="T38" s="1042"/>
      <c r="U38" s="1042"/>
      <c r="V38" s="1042"/>
      <c r="W38" s="1042"/>
      <c r="X38" s="1042"/>
      <c r="Y38" s="1041"/>
      <c r="Z38" s="1041"/>
      <c r="AA38" s="1041"/>
      <c r="AB38" s="1041"/>
      <c r="AC38" s="1041"/>
      <c r="AD38" s="1041"/>
      <c r="AE38" s="1041"/>
      <c r="AF38" s="1041"/>
      <c r="AG38" s="1041"/>
      <c r="AH38" s="1041"/>
      <c r="AI38" s="1041"/>
      <c r="AJ38" s="1041"/>
      <c r="AK38" s="1041"/>
      <c r="AL38" s="1041"/>
      <c r="AM38" s="1041"/>
      <c r="AN38" s="1041"/>
      <c r="AO38" s="1041"/>
      <c r="AP38" s="1041"/>
      <c r="AQ38" s="1041"/>
      <c r="AR38" s="1041"/>
      <c r="AS38" s="1041"/>
      <c r="AT38" s="1041"/>
      <c r="AU38" s="1041"/>
      <c r="AV38" s="1041"/>
      <c r="AW38" s="1041"/>
      <c r="AX38" s="1041"/>
      <c r="AY38" s="1041"/>
      <c r="AZ38" s="1041"/>
      <c r="BA38" s="1041"/>
      <c r="BB38" s="1041"/>
      <c r="BC38" s="1041"/>
      <c r="BD38" s="1041"/>
      <c r="BE38" s="1041"/>
      <c r="BF38" s="1041"/>
      <c r="BG38" s="1041"/>
      <c r="BH38" s="1041"/>
      <c r="BI38" s="1041"/>
      <c r="BJ38" s="1041"/>
      <c r="BK38" s="1041"/>
      <c r="BL38" s="1041"/>
      <c r="BM38" s="1041"/>
      <c r="BN38" s="1041"/>
      <c r="BO38" s="1041"/>
      <c r="BP38" s="1041"/>
      <c r="BQ38" s="1041"/>
      <c r="BR38" s="1041"/>
      <c r="BS38" s="1041"/>
      <c r="BT38" s="1041"/>
      <c r="BU38" s="1041"/>
      <c r="BV38" s="1041"/>
      <c r="BW38" s="1041"/>
      <c r="BX38" s="1041"/>
      <c r="BY38" s="1041"/>
      <c r="BZ38" s="1041"/>
      <c r="CA38" s="1041"/>
      <c r="CB38" s="1041"/>
      <c r="CC38" s="1041"/>
      <c r="CD38" s="1041"/>
      <c r="CE38" s="1041"/>
      <c r="CF38" s="1041"/>
      <c r="CG38" s="1041"/>
      <c r="CH38" s="1041"/>
      <c r="CI38" s="1041"/>
      <c r="CJ38" s="1041"/>
      <c r="CK38" s="1041"/>
      <c r="CL38" s="1041"/>
      <c r="CM38" s="1041"/>
      <c r="CN38" s="1041"/>
      <c r="CO38" s="1041"/>
      <c r="CP38" s="1041"/>
      <c r="CQ38" s="1041"/>
      <c r="CR38" s="1041"/>
      <c r="CS38" s="1041"/>
      <c r="CT38" s="1041"/>
      <c r="CU38" s="1041"/>
      <c r="CV38" s="1041"/>
      <c r="CW38" s="1041"/>
      <c r="CX38" s="1041"/>
      <c r="CY38" s="1041"/>
      <c r="CZ38" s="1041"/>
      <c r="DA38" s="1041"/>
      <c r="DB38" s="1041"/>
      <c r="DC38" s="1041"/>
      <c r="DD38" s="1041"/>
      <c r="DE38" s="1041"/>
      <c r="DF38" s="1041"/>
      <c r="DG38" s="1041"/>
      <c r="DH38" s="1041"/>
      <c r="DI38" s="1041"/>
      <c r="DJ38" s="1041"/>
      <c r="DK38" s="1041"/>
      <c r="DL38" s="1041"/>
      <c r="DM38" s="1041"/>
      <c r="DN38" s="1041"/>
      <c r="DO38" s="1041"/>
      <c r="DP38" s="1041"/>
      <c r="DQ38" s="1041"/>
      <c r="DR38" s="1041"/>
      <c r="DS38" s="1041"/>
      <c r="DT38" s="1041"/>
      <c r="DU38" s="1041"/>
      <c r="DV38" s="1041"/>
      <c r="DW38" s="1041"/>
      <c r="DX38" s="1041"/>
      <c r="DY38" s="1041"/>
      <c r="DZ38" s="1041"/>
      <c r="EA38" s="1041"/>
      <c r="EB38" s="1041"/>
      <c r="EC38" s="1041"/>
      <c r="ED38" s="1041"/>
      <c r="EE38" s="1041"/>
      <c r="EF38" s="1041"/>
      <c r="EG38" s="1041"/>
      <c r="EH38" s="1041"/>
      <c r="EI38" s="1041"/>
      <c r="EJ38" s="1041"/>
      <c r="EK38" s="1041"/>
      <c r="EL38" s="1041"/>
      <c r="EM38" s="1041"/>
      <c r="EN38" s="1041"/>
      <c r="EO38" s="1041"/>
      <c r="EP38" s="1041"/>
      <c r="EQ38" s="1041"/>
      <c r="ER38" s="1041"/>
      <c r="ES38" s="1041"/>
      <c r="ET38" s="1041"/>
      <c r="EU38" s="1041"/>
      <c r="EV38" s="1041"/>
      <c r="EW38" s="1041"/>
      <c r="EX38" s="1041"/>
      <c r="EY38" s="1041"/>
      <c r="EZ38" s="1041"/>
      <c r="FA38" s="1041"/>
      <c r="FB38" s="1041"/>
      <c r="FC38" s="1041"/>
      <c r="FD38" s="1041"/>
      <c r="FE38" s="1041"/>
      <c r="FF38" s="1041"/>
      <c r="FG38" s="1041"/>
      <c r="FH38" s="1041"/>
      <c r="FI38" s="1041"/>
      <c r="FJ38" s="1041"/>
      <c r="FK38" s="1041"/>
      <c r="FL38" s="1041"/>
      <c r="FM38" s="1041"/>
      <c r="FN38" s="1041"/>
      <c r="FO38" s="1041"/>
      <c r="FP38" s="1041"/>
      <c r="FQ38" s="1041"/>
      <c r="FR38" s="1041"/>
      <c r="FS38" s="1041"/>
      <c r="FT38" s="1041"/>
      <c r="FU38" s="1041"/>
      <c r="FV38" s="1041"/>
      <c r="FW38" s="1041"/>
      <c r="FX38" s="1041"/>
      <c r="FY38" s="1041"/>
      <c r="FZ38" s="1041"/>
      <c r="GA38" s="1041"/>
      <c r="GB38" s="1041"/>
      <c r="GC38" s="1041"/>
      <c r="GD38" s="1041"/>
      <c r="GE38" s="1041"/>
      <c r="GF38" s="1041"/>
      <c r="GG38" s="1041"/>
      <c r="GH38" s="1041"/>
      <c r="GI38" s="1041"/>
      <c r="GJ38" s="1041"/>
      <c r="GK38" s="1041"/>
      <c r="GL38" s="1041"/>
      <c r="GM38" s="1041"/>
      <c r="GN38" s="1041"/>
      <c r="GO38" s="1041"/>
      <c r="GP38" s="1041"/>
      <c r="GQ38" s="1041"/>
      <c r="GR38" s="1041"/>
      <c r="GS38" s="1041"/>
      <c r="GT38" s="1041"/>
      <c r="GU38" s="1041"/>
      <c r="GV38" s="1041"/>
      <c r="GW38" s="1041"/>
      <c r="GX38" s="1041"/>
      <c r="GY38" s="1041"/>
      <c r="GZ38" s="1041"/>
      <c r="HA38" s="1041"/>
      <c r="HB38" s="1041"/>
      <c r="HC38" s="1041"/>
      <c r="HD38" s="1041"/>
      <c r="HE38" s="1041"/>
      <c r="HF38" s="1041"/>
      <c r="HG38" s="1041"/>
      <c r="HH38" s="1041"/>
      <c r="HI38" s="1041"/>
      <c r="HJ38" s="1041"/>
      <c r="HK38" s="1041"/>
      <c r="HL38" s="1041"/>
      <c r="HM38" s="1041"/>
      <c r="HN38" s="1041"/>
      <c r="HO38" s="1041"/>
      <c r="HP38" s="1041"/>
      <c r="HQ38" s="1041"/>
      <c r="HR38" s="1041"/>
      <c r="HS38" s="1041"/>
      <c r="HT38" s="1041"/>
      <c r="HU38" s="1041"/>
      <c r="HV38" s="1041"/>
      <c r="HW38" s="1041"/>
      <c r="HX38" s="1041"/>
      <c r="HY38" s="1041"/>
      <c r="HZ38" s="1041"/>
      <c r="IA38" s="1041"/>
      <c r="IB38" s="1041"/>
      <c r="IC38" s="1041"/>
      <c r="ID38" s="1041"/>
      <c r="IE38" s="1041"/>
      <c r="IF38" s="1041"/>
      <c r="IG38" s="1041"/>
      <c r="IH38" s="1041"/>
      <c r="II38" s="1041"/>
      <c r="IJ38" s="1041"/>
      <c r="IK38" s="1041"/>
      <c r="IL38" s="1041"/>
      <c r="IM38" s="1041"/>
      <c r="IN38" s="1041"/>
      <c r="IO38" s="1041"/>
      <c r="IP38" s="1041"/>
      <c r="IQ38" s="1041"/>
      <c r="IR38" s="1041"/>
      <c r="IS38" s="1041"/>
      <c r="IT38" s="1041"/>
      <c r="IU38" s="1041"/>
      <c r="IV38" s="1041"/>
    </row>
    <row r="39" spans="1:256" ht="13.5" thickBot="1" x14ac:dyDescent="0.25">
      <c r="A39" s="1710" t="s">
        <v>961</v>
      </c>
      <c r="B39" s="1711"/>
      <c r="C39" s="787" t="s">
        <v>1001</v>
      </c>
      <c r="D39" s="1221"/>
      <c r="E39" s="1200"/>
      <c r="F39" s="1200"/>
      <c r="G39" s="1200"/>
      <c r="H39" s="1200"/>
      <c r="I39" s="1200"/>
      <c r="J39" s="1214"/>
      <c r="K39" s="1200"/>
      <c r="L39" s="1200"/>
      <c r="M39" s="1200"/>
      <c r="N39" s="671"/>
      <c r="O39" s="671"/>
      <c r="P39" s="671"/>
      <c r="Q39" s="671"/>
      <c r="R39" s="671"/>
      <c r="S39" s="671"/>
      <c r="T39" s="671"/>
      <c r="U39" s="671"/>
      <c r="V39" s="671"/>
      <c r="W39" s="671"/>
      <c r="X39" s="671"/>
      <c r="Y39" s="671"/>
      <c r="Z39" s="671"/>
      <c r="AA39" s="671"/>
      <c r="AB39" s="671"/>
      <c r="AC39" s="671"/>
      <c r="AD39" s="671"/>
      <c r="AE39" s="671"/>
      <c r="AF39" s="671"/>
      <c r="AG39" s="671"/>
      <c r="AH39" s="671"/>
      <c r="AI39" s="671"/>
      <c r="AJ39" s="671"/>
      <c r="AK39" s="671"/>
      <c r="AL39" s="671"/>
      <c r="AM39" s="671"/>
      <c r="AN39" s="671"/>
      <c r="AO39" s="671"/>
      <c r="AP39" s="671"/>
      <c r="AQ39" s="671"/>
      <c r="AR39" s="671"/>
      <c r="AS39" s="671"/>
      <c r="AT39" s="671"/>
      <c r="AU39" s="671"/>
      <c r="AV39" s="671"/>
      <c r="AW39" s="671"/>
      <c r="AX39" s="671"/>
      <c r="AY39" s="671"/>
      <c r="AZ39" s="671"/>
      <c r="BA39" s="671"/>
      <c r="BB39" s="671"/>
      <c r="BC39" s="671"/>
      <c r="BD39" s="671"/>
      <c r="BE39" s="671"/>
      <c r="BF39" s="671"/>
      <c r="BG39" s="671"/>
      <c r="BH39" s="671"/>
      <c r="BI39" s="671"/>
      <c r="BJ39" s="671"/>
      <c r="BK39" s="671"/>
      <c r="BL39" s="671"/>
      <c r="BM39" s="671"/>
      <c r="BN39" s="671"/>
      <c r="BO39" s="671"/>
      <c r="BP39" s="671"/>
      <c r="BQ39" s="671"/>
      <c r="BR39" s="671"/>
      <c r="BS39" s="671"/>
      <c r="BT39" s="671"/>
      <c r="BU39" s="671"/>
      <c r="BV39" s="671"/>
      <c r="BW39" s="671"/>
      <c r="BX39" s="671"/>
      <c r="BY39" s="671"/>
      <c r="BZ39" s="671"/>
      <c r="CA39" s="671"/>
      <c r="CB39" s="671"/>
      <c r="CC39" s="671"/>
      <c r="CD39" s="671"/>
      <c r="CE39" s="671"/>
      <c r="CF39" s="671"/>
      <c r="CG39" s="671"/>
      <c r="CH39" s="671"/>
      <c r="CI39" s="671"/>
      <c r="CJ39" s="671"/>
      <c r="CK39" s="671"/>
      <c r="CL39" s="671"/>
      <c r="CM39" s="671"/>
      <c r="CN39" s="671"/>
      <c r="CO39" s="671"/>
      <c r="CP39" s="671"/>
      <c r="CQ39" s="671"/>
      <c r="CR39" s="671"/>
      <c r="CS39" s="671"/>
      <c r="CT39" s="671"/>
      <c r="CU39" s="671"/>
      <c r="CV39" s="671"/>
      <c r="CW39" s="671"/>
      <c r="CX39" s="671"/>
      <c r="CY39" s="671"/>
      <c r="CZ39" s="671"/>
      <c r="DA39" s="671"/>
      <c r="DB39" s="671"/>
      <c r="DC39" s="671"/>
      <c r="DD39" s="671"/>
      <c r="DE39" s="671"/>
      <c r="DF39" s="671"/>
      <c r="DG39" s="671"/>
      <c r="DH39" s="671"/>
      <c r="DI39" s="671"/>
      <c r="DJ39" s="671"/>
      <c r="DK39" s="671"/>
      <c r="DL39" s="671"/>
      <c r="DM39" s="671"/>
      <c r="DN39" s="671"/>
      <c r="DO39" s="671"/>
      <c r="DP39" s="671"/>
      <c r="DQ39" s="671"/>
      <c r="DR39" s="671"/>
      <c r="DS39" s="671"/>
      <c r="DT39" s="671"/>
      <c r="DU39" s="671"/>
      <c r="DV39" s="671"/>
      <c r="DW39" s="671"/>
      <c r="DX39" s="671"/>
      <c r="DY39" s="671"/>
      <c r="DZ39" s="671"/>
      <c r="EA39" s="671"/>
      <c r="EB39" s="671"/>
      <c r="EC39" s="671"/>
      <c r="ED39" s="671"/>
      <c r="EE39" s="671"/>
      <c r="EF39" s="671"/>
      <c r="EG39" s="671"/>
      <c r="EH39" s="671"/>
      <c r="EI39" s="671"/>
      <c r="EJ39" s="671"/>
      <c r="EK39" s="671"/>
      <c r="EL39" s="671"/>
      <c r="EM39" s="671"/>
      <c r="EN39" s="671"/>
      <c r="EO39" s="671"/>
      <c r="EP39" s="671"/>
      <c r="EQ39" s="671"/>
      <c r="ER39" s="671"/>
      <c r="ES39" s="671"/>
      <c r="ET39" s="671"/>
      <c r="EU39" s="671"/>
      <c r="EV39" s="671"/>
      <c r="EW39" s="671"/>
      <c r="EX39" s="671"/>
      <c r="EY39" s="671"/>
      <c r="EZ39" s="671"/>
      <c r="FA39" s="671"/>
      <c r="FB39" s="671"/>
      <c r="FC39" s="671"/>
      <c r="FD39" s="671"/>
      <c r="FE39" s="671"/>
      <c r="FF39" s="671"/>
      <c r="FG39" s="671"/>
      <c r="FH39" s="671"/>
      <c r="FI39" s="671"/>
      <c r="FJ39" s="671"/>
      <c r="FK39" s="671"/>
      <c r="FL39" s="671"/>
      <c r="FM39" s="671"/>
      <c r="FN39" s="671"/>
      <c r="FO39" s="671"/>
      <c r="FP39" s="671"/>
      <c r="FQ39" s="671"/>
      <c r="FR39" s="671"/>
      <c r="FS39" s="671"/>
      <c r="FT39" s="671"/>
      <c r="FU39" s="671"/>
      <c r="FV39" s="671"/>
      <c r="FW39" s="671"/>
      <c r="FX39" s="671"/>
      <c r="FY39" s="671"/>
      <c r="FZ39" s="671"/>
      <c r="GA39" s="671"/>
      <c r="GB39" s="671"/>
      <c r="GC39" s="671"/>
      <c r="GD39" s="671"/>
      <c r="GE39" s="671"/>
      <c r="GF39" s="671"/>
      <c r="GG39" s="671"/>
      <c r="GH39" s="671"/>
      <c r="GI39" s="671"/>
      <c r="GJ39" s="671"/>
      <c r="GK39" s="671"/>
      <c r="GL39" s="671"/>
      <c r="GM39" s="671"/>
      <c r="GN39" s="671"/>
      <c r="GO39" s="671"/>
      <c r="GP39" s="671"/>
      <c r="GQ39" s="671"/>
      <c r="GR39" s="671"/>
      <c r="GS39" s="671"/>
      <c r="GT39" s="671"/>
      <c r="GU39" s="671"/>
      <c r="GV39" s="671"/>
      <c r="GW39" s="671"/>
      <c r="GX39" s="671"/>
      <c r="GY39" s="671"/>
      <c r="GZ39" s="671"/>
      <c r="HA39" s="671"/>
      <c r="HB39" s="671"/>
      <c r="HC39" s="671"/>
      <c r="HD39" s="671"/>
      <c r="HE39" s="671"/>
      <c r="HF39" s="671"/>
      <c r="HG39" s="671"/>
      <c r="HH39" s="671"/>
      <c r="HI39" s="671"/>
      <c r="HJ39" s="671"/>
      <c r="HK39" s="671"/>
      <c r="HL39" s="671"/>
      <c r="HM39" s="671"/>
      <c r="HN39" s="671"/>
      <c r="HO39" s="671"/>
      <c r="HP39" s="671"/>
      <c r="HQ39" s="671"/>
      <c r="HR39" s="671"/>
      <c r="HS39" s="671"/>
      <c r="HT39" s="671"/>
      <c r="HU39" s="671"/>
      <c r="HV39" s="671"/>
      <c r="HW39" s="671"/>
      <c r="HX39" s="671"/>
      <c r="HY39" s="671"/>
      <c r="HZ39" s="671"/>
      <c r="IA39" s="671"/>
      <c r="IB39" s="671"/>
      <c r="IC39" s="671"/>
      <c r="ID39" s="671"/>
      <c r="IE39" s="671"/>
      <c r="IF39" s="671"/>
      <c r="IG39" s="671"/>
      <c r="IH39" s="671"/>
      <c r="II39" s="671"/>
      <c r="IJ39" s="671"/>
      <c r="IK39" s="671"/>
      <c r="IL39" s="671"/>
      <c r="IM39" s="671"/>
      <c r="IN39" s="671"/>
      <c r="IO39" s="671"/>
      <c r="IP39" s="671"/>
      <c r="IQ39" s="671"/>
      <c r="IR39" s="671"/>
      <c r="IS39" s="671"/>
      <c r="IT39" s="671"/>
      <c r="IU39" s="671"/>
      <c r="IV39" s="671"/>
    </row>
    <row r="40" spans="1:256" ht="30" customHeight="1" x14ac:dyDescent="0.25">
      <c r="A40" s="86"/>
      <c r="B40" s="1025" t="s">
        <v>970</v>
      </c>
      <c r="C40" s="1345">
        <v>169379.05523999999</v>
      </c>
      <c r="D40" s="1240"/>
      <c r="E40" s="1200"/>
      <c r="F40" s="1251"/>
      <c r="G40" s="1200"/>
      <c r="H40" s="1200"/>
      <c r="I40" s="1200"/>
      <c r="J40" s="1200"/>
      <c r="K40" s="1233"/>
      <c r="L40" s="1234"/>
      <c r="M40" s="1233"/>
      <c r="N40" s="1022"/>
      <c r="O40" s="1022"/>
      <c r="P40" s="1022"/>
      <c r="Q40" s="1022"/>
      <c r="R40" s="1022"/>
      <c r="S40" s="1022"/>
      <c r="T40" s="1022"/>
      <c r="U40" s="1022"/>
      <c r="V40" s="1022"/>
      <c r="W40" s="1022"/>
      <c r="X40" s="1022"/>
      <c r="Y40" s="671"/>
      <c r="Z40" s="671"/>
      <c r="AA40" s="671"/>
      <c r="AB40" s="671"/>
      <c r="AC40" s="671"/>
      <c r="AD40" s="671"/>
      <c r="AE40" s="671"/>
      <c r="AF40" s="671"/>
      <c r="AG40" s="671"/>
      <c r="AH40" s="671"/>
      <c r="AI40" s="671"/>
      <c r="AJ40" s="671"/>
      <c r="AK40" s="671"/>
      <c r="AL40" s="671"/>
      <c r="AM40" s="671"/>
      <c r="AN40" s="671"/>
      <c r="AO40" s="671"/>
      <c r="AP40" s="671"/>
      <c r="AQ40" s="671"/>
      <c r="AR40" s="671"/>
      <c r="AS40" s="671"/>
      <c r="AT40" s="671"/>
      <c r="AU40" s="671"/>
      <c r="AV40" s="671"/>
      <c r="AW40" s="671"/>
      <c r="AX40" s="671"/>
      <c r="AY40" s="671"/>
      <c r="AZ40" s="671"/>
      <c r="BA40" s="671"/>
      <c r="BB40" s="671"/>
      <c r="BC40" s="671"/>
      <c r="BD40" s="671"/>
      <c r="BE40" s="671"/>
      <c r="BF40" s="671"/>
      <c r="BG40" s="671"/>
      <c r="BH40" s="671"/>
      <c r="BI40" s="671"/>
      <c r="BJ40" s="671"/>
      <c r="BK40" s="671"/>
      <c r="BL40" s="671"/>
      <c r="BM40" s="671"/>
      <c r="BN40" s="671"/>
      <c r="BO40" s="671"/>
      <c r="BP40" s="671"/>
      <c r="BQ40" s="671"/>
      <c r="BR40" s="671"/>
      <c r="BS40" s="671"/>
      <c r="BT40" s="671"/>
      <c r="BU40" s="671"/>
      <c r="BV40" s="671"/>
      <c r="BW40" s="671"/>
      <c r="BX40" s="671"/>
      <c r="BY40" s="671"/>
      <c r="BZ40" s="671"/>
      <c r="CA40" s="671"/>
      <c r="CB40" s="671"/>
      <c r="CC40" s="671"/>
      <c r="CD40" s="671"/>
      <c r="CE40" s="671"/>
      <c r="CF40" s="671"/>
      <c r="CG40" s="671"/>
      <c r="CH40" s="671"/>
      <c r="CI40" s="671"/>
      <c r="CJ40" s="671"/>
      <c r="CK40" s="671"/>
      <c r="CL40" s="671"/>
      <c r="CM40" s="671"/>
      <c r="CN40" s="671"/>
      <c r="CO40" s="671"/>
      <c r="CP40" s="671"/>
      <c r="CQ40" s="671"/>
      <c r="CR40" s="671"/>
      <c r="CS40" s="671"/>
      <c r="CT40" s="671"/>
      <c r="CU40" s="671"/>
      <c r="CV40" s="671"/>
      <c r="CW40" s="671"/>
      <c r="CX40" s="671"/>
      <c r="CY40" s="671"/>
      <c r="CZ40" s="671"/>
      <c r="DA40" s="671"/>
      <c r="DB40" s="671"/>
      <c r="DC40" s="671"/>
      <c r="DD40" s="671"/>
      <c r="DE40" s="671"/>
      <c r="DF40" s="671"/>
      <c r="DG40" s="671"/>
      <c r="DH40" s="671"/>
      <c r="DI40" s="671"/>
      <c r="DJ40" s="671"/>
      <c r="DK40" s="671"/>
      <c r="DL40" s="671"/>
      <c r="DM40" s="671"/>
      <c r="DN40" s="671"/>
      <c r="DO40" s="671"/>
      <c r="DP40" s="671"/>
      <c r="DQ40" s="671"/>
      <c r="DR40" s="671"/>
      <c r="DS40" s="671"/>
      <c r="DT40" s="671"/>
      <c r="DU40" s="671"/>
      <c r="DV40" s="671"/>
      <c r="DW40" s="671"/>
      <c r="DX40" s="671"/>
      <c r="DY40" s="671"/>
      <c r="DZ40" s="671"/>
      <c r="EA40" s="671"/>
      <c r="EB40" s="671"/>
      <c r="EC40" s="671"/>
      <c r="ED40" s="671"/>
      <c r="EE40" s="671"/>
      <c r="EF40" s="671"/>
      <c r="EG40" s="671"/>
      <c r="EH40" s="671"/>
      <c r="EI40" s="671"/>
      <c r="EJ40" s="671"/>
      <c r="EK40" s="671"/>
      <c r="EL40" s="671"/>
      <c r="EM40" s="671"/>
      <c r="EN40" s="671"/>
      <c r="EO40" s="671"/>
      <c r="EP40" s="671"/>
      <c r="EQ40" s="671"/>
      <c r="ER40" s="671"/>
      <c r="ES40" s="671"/>
      <c r="ET40" s="671"/>
      <c r="EU40" s="671"/>
      <c r="EV40" s="671"/>
      <c r="EW40" s="671"/>
      <c r="EX40" s="671"/>
      <c r="EY40" s="671"/>
      <c r="EZ40" s="671"/>
      <c r="FA40" s="671"/>
      <c r="FB40" s="671"/>
      <c r="FC40" s="671"/>
      <c r="FD40" s="671"/>
      <c r="FE40" s="671"/>
      <c r="FF40" s="671"/>
      <c r="FG40" s="671"/>
      <c r="FH40" s="671"/>
      <c r="FI40" s="671"/>
      <c r="FJ40" s="671"/>
      <c r="FK40" s="671"/>
      <c r="FL40" s="671"/>
      <c r="FM40" s="671"/>
      <c r="FN40" s="671"/>
      <c r="FO40" s="671"/>
      <c r="FP40" s="671"/>
      <c r="FQ40" s="671"/>
      <c r="FR40" s="671"/>
      <c r="FS40" s="671"/>
      <c r="FT40" s="671"/>
      <c r="FU40" s="671"/>
      <c r="FV40" s="671"/>
      <c r="FW40" s="671"/>
      <c r="FX40" s="671"/>
      <c r="FY40" s="671"/>
      <c r="FZ40" s="671"/>
      <c r="GA40" s="671"/>
      <c r="GB40" s="671"/>
      <c r="GC40" s="671"/>
      <c r="GD40" s="671"/>
      <c r="GE40" s="671"/>
      <c r="GF40" s="671"/>
      <c r="GG40" s="671"/>
      <c r="GH40" s="671"/>
      <c r="GI40" s="671"/>
      <c r="GJ40" s="671"/>
      <c r="GK40" s="671"/>
      <c r="GL40" s="671"/>
      <c r="GM40" s="671"/>
      <c r="GN40" s="671"/>
      <c r="GO40" s="671"/>
      <c r="GP40" s="671"/>
      <c r="GQ40" s="671"/>
      <c r="GR40" s="671"/>
      <c r="GS40" s="671"/>
      <c r="GT40" s="671"/>
      <c r="GU40" s="671"/>
      <c r="GV40" s="671"/>
      <c r="GW40" s="671"/>
      <c r="GX40" s="671"/>
      <c r="GY40" s="671"/>
      <c r="GZ40" s="671"/>
      <c r="HA40" s="671"/>
      <c r="HB40" s="671"/>
      <c r="HC40" s="671"/>
      <c r="HD40" s="671"/>
      <c r="HE40" s="671"/>
      <c r="HF40" s="671"/>
      <c r="HG40" s="671"/>
      <c r="HH40" s="671"/>
      <c r="HI40" s="671"/>
      <c r="HJ40" s="671"/>
      <c r="HK40" s="671"/>
      <c r="HL40" s="671"/>
      <c r="HM40" s="671"/>
      <c r="HN40" s="671"/>
      <c r="HO40" s="671"/>
      <c r="HP40" s="671"/>
      <c r="HQ40" s="671"/>
      <c r="HR40" s="671"/>
      <c r="HS40" s="671"/>
      <c r="HT40" s="671"/>
      <c r="HU40" s="671"/>
      <c r="HV40" s="671"/>
      <c r="HW40" s="671"/>
      <c r="HX40" s="671"/>
      <c r="HY40" s="671"/>
      <c r="HZ40" s="671"/>
      <c r="IA40" s="671"/>
      <c r="IB40" s="671"/>
      <c r="IC40" s="671"/>
      <c r="ID40" s="671"/>
      <c r="IE40" s="671"/>
      <c r="IF40" s="671"/>
      <c r="IG40" s="671"/>
      <c r="IH40" s="671"/>
      <c r="II40" s="671"/>
      <c r="IJ40" s="671"/>
      <c r="IK40" s="671"/>
      <c r="IL40" s="671"/>
      <c r="IM40" s="671"/>
      <c r="IN40" s="671"/>
      <c r="IO40" s="671"/>
      <c r="IP40" s="671"/>
      <c r="IQ40" s="671"/>
      <c r="IR40" s="671"/>
      <c r="IS40" s="671"/>
      <c r="IT40" s="671"/>
      <c r="IU40" s="671"/>
      <c r="IV40" s="671"/>
    </row>
    <row r="41" spans="1:256" ht="32.25" customHeight="1" x14ac:dyDescent="0.2">
      <c r="A41" s="86"/>
      <c r="B41" s="1026" t="s">
        <v>971</v>
      </c>
      <c r="C41" s="1345">
        <v>6000.7111500000001</v>
      </c>
      <c r="D41" s="1240"/>
      <c r="E41" s="1200"/>
      <c r="F41" s="1200"/>
      <c r="G41" s="1200"/>
      <c r="H41" s="1200"/>
      <c r="I41" s="1200"/>
      <c r="J41" s="1200"/>
      <c r="K41" s="1200"/>
      <c r="L41" s="1200"/>
      <c r="M41" s="1200"/>
      <c r="N41" s="671"/>
      <c r="O41" s="671"/>
      <c r="P41" s="671"/>
      <c r="Q41" s="671"/>
      <c r="R41" s="671"/>
      <c r="S41" s="671"/>
      <c r="T41" s="671"/>
      <c r="U41" s="671"/>
      <c r="V41" s="671"/>
      <c r="W41" s="671"/>
      <c r="X41" s="671"/>
      <c r="Y41" s="671"/>
      <c r="Z41" s="671"/>
      <c r="AA41" s="671"/>
      <c r="AB41" s="671"/>
      <c r="AC41" s="671"/>
      <c r="AD41" s="671"/>
      <c r="AE41" s="671"/>
      <c r="AF41" s="671"/>
      <c r="AG41" s="671"/>
      <c r="AH41" s="671"/>
      <c r="AI41" s="671"/>
      <c r="AJ41" s="671"/>
      <c r="AK41" s="671"/>
      <c r="AL41" s="671"/>
      <c r="AM41" s="671"/>
      <c r="AN41" s="671"/>
      <c r="AO41" s="671"/>
      <c r="AP41" s="671"/>
      <c r="AQ41" s="671"/>
      <c r="AR41" s="671"/>
      <c r="AS41" s="671"/>
      <c r="AT41" s="671"/>
      <c r="AU41" s="671"/>
      <c r="AV41" s="671"/>
      <c r="AW41" s="671"/>
      <c r="AX41" s="671"/>
      <c r="AY41" s="671"/>
      <c r="AZ41" s="671"/>
      <c r="BA41" s="671"/>
      <c r="BB41" s="671"/>
      <c r="BC41" s="671"/>
      <c r="BD41" s="671"/>
      <c r="BE41" s="671"/>
      <c r="BF41" s="671"/>
      <c r="BG41" s="671"/>
      <c r="BH41" s="671"/>
      <c r="BI41" s="671"/>
      <c r="BJ41" s="671"/>
      <c r="BK41" s="671"/>
      <c r="BL41" s="671"/>
      <c r="BM41" s="671"/>
      <c r="BN41" s="671"/>
      <c r="BO41" s="671"/>
      <c r="BP41" s="671"/>
      <c r="BQ41" s="671"/>
      <c r="BR41" s="671"/>
      <c r="BS41" s="671"/>
      <c r="BT41" s="671"/>
      <c r="BU41" s="671"/>
      <c r="BV41" s="671"/>
      <c r="BW41" s="671"/>
      <c r="BX41" s="671"/>
      <c r="BY41" s="671"/>
      <c r="BZ41" s="671"/>
      <c r="CA41" s="671"/>
      <c r="CB41" s="671"/>
      <c r="CC41" s="671"/>
      <c r="CD41" s="671"/>
      <c r="CE41" s="671"/>
      <c r="CF41" s="671"/>
      <c r="CG41" s="671"/>
      <c r="CH41" s="671"/>
      <c r="CI41" s="671"/>
      <c r="CJ41" s="671"/>
      <c r="CK41" s="671"/>
      <c r="CL41" s="671"/>
      <c r="CM41" s="671"/>
      <c r="CN41" s="671"/>
      <c r="CO41" s="671"/>
      <c r="CP41" s="671"/>
      <c r="CQ41" s="671"/>
      <c r="CR41" s="671"/>
      <c r="CS41" s="671"/>
      <c r="CT41" s="671"/>
      <c r="CU41" s="671"/>
      <c r="CV41" s="671"/>
      <c r="CW41" s="671"/>
      <c r="CX41" s="671"/>
      <c r="CY41" s="671"/>
      <c r="CZ41" s="671"/>
      <c r="DA41" s="671"/>
      <c r="DB41" s="671"/>
      <c r="DC41" s="671"/>
      <c r="DD41" s="671"/>
      <c r="DE41" s="671"/>
      <c r="DF41" s="671"/>
      <c r="DG41" s="671"/>
      <c r="DH41" s="671"/>
      <c r="DI41" s="671"/>
      <c r="DJ41" s="671"/>
      <c r="DK41" s="671"/>
      <c r="DL41" s="671"/>
      <c r="DM41" s="671"/>
      <c r="DN41" s="671"/>
      <c r="DO41" s="671"/>
      <c r="DP41" s="671"/>
      <c r="DQ41" s="671"/>
      <c r="DR41" s="671"/>
      <c r="DS41" s="671"/>
      <c r="DT41" s="671"/>
      <c r="DU41" s="671"/>
      <c r="DV41" s="671"/>
      <c r="DW41" s="671"/>
      <c r="DX41" s="671"/>
      <c r="DY41" s="671"/>
      <c r="DZ41" s="671"/>
      <c r="EA41" s="671"/>
      <c r="EB41" s="671"/>
      <c r="EC41" s="671"/>
      <c r="ED41" s="671"/>
      <c r="EE41" s="671"/>
      <c r="EF41" s="671"/>
      <c r="EG41" s="671"/>
      <c r="EH41" s="671"/>
      <c r="EI41" s="671"/>
      <c r="EJ41" s="671"/>
      <c r="EK41" s="671"/>
      <c r="EL41" s="671"/>
      <c r="EM41" s="671"/>
      <c r="EN41" s="671"/>
      <c r="EO41" s="671"/>
      <c r="EP41" s="671"/>
      <c r="EQ41" s="671"/>
      <c r="ER41" s="671"/>
      <c r="ES41" s="671"/>
      <c r="ET41" s="671"/>
      <c r="EU41" s="671"/>
      <c r="EV41" s="671"/>
      <c r="EW41" s="671"/>
      <c r="EX41" s="671"/>
      <c r="EY41" s="671"/>
      <c r="EZ41" s="671"/>
      <c r="FA41" s="671"/>
      <c r="FB41" s="671"/>
      <c r="FC41" s="671"/>
      <c r="FD41" s="671"/>
      <c r="FE41" s="671"/>
      <c r="FF41" s="671"/>
      <c r="FG41" s="671"/>
      <c r="FH41" s="671"/>
      <c r="FI41" s="671"/>
      <c r="FJ41" s="671"/>
      <c r="FK41" s="671"/>
      <c r="FL41" s="671"/>
      <c r="FM41" s="671"/>
      <c r="FN41" s="671"/>
      <c r="FO41" s="671"/>
      <c r="FP41" s="671"/>
      <c r="FQ41" s="671"/>
      <c r="FR41" s="671"/>
      <c r="FS41" s="671"/>
      <c r="FT41" s="671"/>
      <c r="FU41" s="671"/>
      <c r="FV41" s="671"/>
      <c r="FW41" s="671"/>
      <c r="FX41" s="671"/>
      <c r="FY41" s="671"/>
      <c r="FZ41" s="671"/>
      <c r="GA41" s="671"/>
      <c r="GB41" s="671"/>
      <c r="GC41" s="671"/>
      <c r="GD41" s="671"/>
      <c r="GE41" s="671"/>
      <c r="GF41" s="671"/>
      <c r="GG41" s="671"/>
      <c r="GH41" s="671"/>
      <c r="GI41" s="671"/>
      <c r="GJ41" s="671"/>
      <c r="GK41" s="671"/>
      <c r="GL41" s="671"/>
      <c r="GM41" s="671"/>
      <c r="GN41" s="671"/>
      <c r="GO41" s="671"/>
      <c r="GP41" s="671"/>
      <c r="GQ41" s="671"/>
      <c r="GR41" s="671"/>
      <c r="GS41" s="671"/>
      <c r="GT41" s="671"/>
      <c r="GU41" s="671"/>
      <c r="GV41" s="671"/>
      <c r="GW41" s="671"/>
      <c r="GX41" s="671"/>
      <c r="GY41" s="671"/>
      <c r="GZ41" s="671"/>
      <c r="HA41" s="671"/>
      <c r="HB41" s="671"/>
      <c r="HC41" s="671"/>
      <c r="HD41" s="671"/>
      <c r="HE41" s="671"/>
      <c r="HF41" s="671"/>
      <c r="HG41" s="671"/>
      <c r="HH41" s="671"/>
      <c r="HI41" s="671"/>
      <c r="HJ41" s="671"/>
      <c r="HK41" s="671"/>
      <c r="HL41" s="671"/>
      <c r="HM41" s="671"/>
      <c r="HN41" s="671"/>
      <c r="HO41" s="671"/>
      <c r="HP41" s="671"/>
      <c r="HQ41" s="671"/>
      <c r="HR41" s="671"/>
      <c r="HS41" s="671"/>
      <c r="HT41" s="671"/>
      <c r="HU41" s="671"/>
      <c r="HV41" s="671"/>
      <c r="HW41" s="671"/>
      <c r="HX41" s="671"/>
      <c r="HY41" s="671"/>
      <c r="HZ41" s="671"/>
      <c r="IA41" s="671"/>
      <c r="IB41" s="671"/>
      <c r="IC41" s="671"/>
      <c r="ID41" s="671"/>
      <c r="IE41" s="671"/>
      <c r="IF41" s="671"/>
      <c r="IG41" s="671"/>
      <c r="IH41" s="671"/>
      <c r="II41" s="671"/>
      <c r="IJ41" s="671"/>
      <c r="IK41" s="671"/>
      <c r="IL41" s="671"/>
      <c r="IM41" s="671"/>
      <c r="IN41" s="671"/>
      <c r="IO41" s="671"/>
      <c r="IP41" s="671"/>
      <c r="IQ41" s="671"/>
      <c r="IR41" s="671"/>
      <c r="IS41" s="671"/>
      <c r="IT41" s="671"/>
      <c r="IU41" s="671"/>
      <c r="IV41" s="671"/>
    </row>
    <row r="42" spans="1:256" ht="42.75" customHeight="1" x14ac:dyDescent="0.2">
      <c r="A42" s="86"/>
      <c r="B42" s="1026" t="s">
        <v>972</v>
      </c>
      <c r="C42" s="1345">
        <v>35060.425000000003</v>
      </c>
      <c r="D42" s="1240"/>
      <c r="E42" s="1200"/>
      <c r="F42" s="1200"/>
      <c r="G42" s="1200"/>
      <c r="H42" s="1200"/>
      <c r="I42" s="1200"/>
      <c r="J42" s="1200"/>
      <c r="K42" s="1200"/>
      <c r="L42" s="1200"/>
      <c r="M42" s="1200"/>
      <c r="N42" s="671"/>
      <c r="O42" s="671"/>
      <c r="P42" s="671"/>
      <c r="Q42" s="671"/>
      <c r="R42" s="671"/>
      <c r="S42" s="671"/>
      <c r="T42" s="671"/>
      <c r="U42" s="671"/>
      <c r="V42" s="671"/>
      <c r="W42" s="671"/>
      <c r="X42" s="671"/>
      <c r="Y42" s="671"/>
      <c r="Z42" s="671"/>
      <c r="AA42" s="671"/>
      <c r="AB42" s="671"/>
      <c r="AC42" s="671"/>
      <c r="AD42" s="671"/>
      <c r="AE42" s="671"/>
      <c r="AF42" s="671"/>
      <c r="AG42" s="671"/>
      <c r="AH42" s="671"/>
      <c r="AI42" s="671"/>
      <c r="AJ42" s="671"/>
      <c r="AK42" s="671"/>
      <c r="AL42" s="671"/>
      <c r="AM42" s="671"/>
      <c r="AN42" s="671"/>
      <c r="AO42" s="671"/>
      <c r="AP42" s="671"/>
      <c r="AQ42" s="671"/>
      <c r="AR42" s="671"/>
      <c r="AS42" s="671"/>
      <c r="AT42" s="671"/>
      <c r="AU42" s="671"/>
      <c r="AV42" s="671"/>
      <c r="AW42" s="671"/>
      <c r="AX42" s="671"/>
      <c r="AY42" s="671"/>
      <c r="AZ42" s="671"/>
      <c r="BA42" s="671"/>
      <c r="BB42" s="671"/>
      <c r="BC42" s="671"/>
      <c r="BD42" s="671"/>
      <c r="BE42" s="671"/>
      <c r="BF42" s="671"/>
      <c r="BG42" s="671"/>
      <c r="BH42" s="671"/>
      <c r="BI42" s="671"/>
      <c r="BJ42" s="671"/>
      <c r="BK42" s="671"/>
      <c r="BL42" s="671"/>
      <c r="BM42" s="671"/>
      <c r="BN42" s="671"/>
      <c r="BO42" s="671"/>
      <c r="BP42" s="671"/>
      <c r="BQ42" s="671"/>
      <c r="BR42" s="671"/>
      <c r="BS42" s="671"/>
      <c r="BT42" s="671"/>
      <c r="BU42" s="671"/>
      <c r="BV42" s="671"/>
      <c r="BW42" s="671"/>
      <c r="BX42" s="671"/>
      <c r="BY42" s="671"/>
      <c r="BZ42" s="671"/>
      <c r="CA42" s="671"/>
      <c r="CB42" s="671"/>
      <c r="CC42" s="671"/>
      <c r="CD42" s="671"/>
      <c r="CE42" s="671"/>
      <c r="CF42" s="671"/>
      <c r="CG42" s="671"/>
      <c r="CH42" s="671"/>
      <c r="CI42" s="671"/>
      <c r="CJ42" s="671"/>
      <c r="CK42" s="671"/>
      <c r="CL42" s="671"/>
      <c r="CM42" s="671"/>
      <c r="CN42" s="671"/>
      <c r="CO42" s="671"/>
      <c r="CP42" s="671"/>
      <c r="CQ42" s="671"/>
      <c r="CR42" s="671"/>
      <c r="CS42" s="671"/>
      <c r="CT42" s="671"/>
      <c r="CU42" s="671"/>
      <c r="CV42" s="671"/>
      <c r="CW42" s="671"/>
      <c r="CX42" s="671"/>
      <c r="CY42" s="671"/>
      <c r="CZ42" s="671"/>
      <c r="DA42" s="671"/>
      <c r="DB42" s="671"/>
      <c r="DC42" s="671"/>
      <c r="DD42" s="671"/>
      <c r="DE42" s="671"/>
      <c r="DF42" s="671"/>
      <c r="DG42" s="671"/>
      <c r="DH42" s="671"/>
      <c r="DI42" s="671"/>
      <c r="DJ42" s="671"/>
      <c r="DK42" s="671"/>
      <c r="DL42" s="671"/>
      <c r="DM42" s="671"/>
      <c r="DN42" s="671"/>
      <c r="DO42" s="671"/>
      <c r="DP42" s="671"/>
      <c r="DQ42" s="671"/>
      <c r="DR42" s="671"/>
      <c r="DS42" s="671"/>
      <c r="DT42" s="671"/>
      <c r="DU42" s="671"/>
      <c r="DV42" s="671"/>
      <c r="DW42" s="671"/>
      <c r="DX42" s="671"/>
      <c r="DY42" s="671"/>
      <c r="DZ42" s="671"/>
      <c r="EA42" s="671"/>
      <c r="EB42" s="671"/>
      <c r="EC42" s="671"/>
      <c r="ED42" s="671"/>
      <c r="EE42" s="671"/>
      <c r="EF42" s="671"/>
      <c r="EG42" s="671"/>
      <c r="EH42" s="671"/>
      <c r="EI42" s="671"/>
      <c r="EJ42" s="671"/>
      <c r="EK42" s="671"/>
      <c r="EL42" s="671"/>
      <c r="EM42" s="671"/>
      <c r="EN42" s="671"/>
      <c r="EO42" s="671"/>
      <c r="EP42" s="671"/>
      <c r="EQ42" s="671"/>
      <c r="ER42" s="671"/>
      <c r="ES42" s="671"/>
      <c r="ET42" s="671"/>
      <c r="EU42" s="671"/>
      <c r="EV42" s="671"/>
      <c r="EW42" s="671"/>
      <c r="EX42" s="671"/>
      <c r="EY42" s="671"/>
      <c r="EZ42" s="671"/>
      <c r="FA42" s="671"/>
      <c r="FB42" s="671"/>
      <c r="FC42" s="671"/>
      <c r="FD42" s="671"/>
      <c r="FE42" s="671"/>
      <c r="FF42" s="671"/>
      <c r="FG42" s="671"/>
      <c r="FH42" s="671"/>
      <c r="FI42" s="671"/>
      <c r="FJ42" s="671"/>
      <c r="FK42" s="671"/>
      <c r="FL42" s="671"/>
      <c r="FM42" s="671"/>
      <c r="FN42" s="671"/>
      <c r="FO42" s="671"/>
      <c r="FP42" s="671"/>
      <c r="FQ42" s="671"/>
      <c r="FR42" s="671"/>
      <c r="FS42" s="671"/>
      <c r="FT42" s="671"/>
      <c r="FU42" s="671"/>
      <c r="FV42" s="671"/>
      <c r="FW42" s="671"/>
      <c r="FX42" s="671"/>
      <c r="FY42" s="671"/>
      <c r="FZ42" s="671"/>
      <c r="GA42" s="671"/>
      <c r="GB42" s="671"/>
      <c r="GC42" s="671"/>
      <c r="GD42" s="671"/>
      <c r="GE42" s="671"/>
      <c r="GF42" s="671"/>
      <c r="GG42" s="671"/>
      <c r="GH42" s="671"/>
      <c r="GI42" s="671"/>
      <c r="GJ42" s="671"/>
      <c r="GK42" s="671"/>
      <c r="GL42" s="671"/>
      <c r="GM42" s="671"/>
      <c r="GN42" s="671"/>
      <c r="GO42" s="671"/>
      <c r="GP42" s="671"/>
      <c r="GQ42" s="671"/>
      <c r="GR42" s="671"/>
      <c r="GS42" s="671"/>
      <c r="GT42" s="671"/>
      <c r="GU42" s="671"/>
      <c r="GV42" s="671"/>
      <c r="GW42" s="671"/>
      <c r="GX42" s="671"/>
      <c r="GY42" s="671"/>
      <c r="GZ42" s="671"/>
      <c r="HA42" s="671"/>
      <c r="HB42" s="671"/>
      <c r="HC42" s="671"/>
      <c r="HD42" s="671"/>
      <c r="HE42" s="671"/>
      <c r="HF42" s="671"/>
      <c r="HG42" s="671"/>
      <c r="HH42" s="671"/>
      <c r="HI42" s="671"/>
      <c r="HJ42" s="671"/>
      <c r="HK42" s="671"/>
      <c r="HL42" s="671"/>
      <c r="HM42" s="671"/>
      <c r="HN42" s="671"/>
      <c r="HO42" s="671"/>
      <c r="HP42" s="671"/>
      <c r="HQ42" s="671"/>
      <c r="HR42" s="671"/>
      <c r="HS42" s="671"/>
      <c r="HT42" s="671"/>
      <c r="HU42" s="671"/>
      <c r="HV42" s="671"/>
      <c r="HW42" s="671"/>
      <c r="HX42" s="671"/>
      <c r="HY42" s="671"/>
      <c r="HZ42" s="671"/>
      <c r="IA42" s="671"/>
      <c r="IB42" s="671"/>
      <c r="IC42" s="671"/>
      <c r="ID42" s="671"/>
      <c r="IE42" s="671"/>
      <c r="IF42" s="671"/>
      <c r="IG42" s="671"/>
      <c r="IH42" s="671"/>
      <c r="II42" s="671"/>
      <c r="IJ42" s="671"/>
      <c r="IK42" s="671"/>
      <c r="IL42" s="671"/>
      <c r="IM42" s="671"/>
      <c r="IN42" s="671"/>
      <c r="IO42" s="671"/>
      <c r="IP42" s="671"/>
      <c r="IQ42" s="671"/>
      <c r="IR42" s="671"/>
      <c r="IS42" s="671"/>
      <c r="IT42" s="671"/>
      <c r="IU42" s="671"/>
      <c r="IV42" s="671"/>
    </row>
    <row r="43" spans="1:256" ht="36" x14ac:dyDescent="0.2">
      <c r="A43" s="86"/>
      <c r="B43" s="1027" t="s">
        <v>973</v>
      </c>
      <c r="C43" s="1345">
        <v>2.7050000000000001</v>
      </c>
      <c r="D43" s="1240"/>
      <c r="E43" s="1200"/>
      <c r="F43" s="1200"/>
      <c r="G43" s="1200"/>
      <c r="H43" s="1200"/>
      <c r="I43" s="1200"/>
      <c r="J43" s="1200"/>
      <c r="K43" s="1200"/>
      <c r="L43" s="1200"/>
      <c r="M43" s="1200"/>
      <c r="N43" s="671"/>
      <c r="O43" s="671"/>
      <c r="P43" s="671"/>
      <c r="Q43" s="671"/>
      <c r="R43" s="671"/>
      <c r="S43" s="671"/>
      <c r="T43" s="671"/>
      <c r="U43" s="671"/>
      <c r="V43" s="671"/>
      <c r="W43" s="671"/>
      <c r="X43" s="671"/>
      <c r="Y43" s="671"/>
      <c r="Z43" s="671"/>
      <c r="AA43" s="671"/>
      <c r="AB43" s="671"/>
      <c r="AC43" s="671"/>
      <c r="AD43" s="671"/>
      <c r="AE43" s="671"/>
      <c r="AF43" s="671"/>
      <c r="AG43" s="671"/>
      <c r="AH43" s="671"/>
      <c r="AI43" s="671"/>
      <c r="AJ43" s="671"/>
      <c r="AK43" s="671"/>
      <c r="AL43" s="671"/>
      <c r="AM43" s="671"/>
      <c r="AN43" s="671"/>
      <c r="AO43" s="671"/>
      <c r="AP43" s="671"/>
      <c r="AQ43" s="671"/>
      <c r="AR43" s="671"/>
      <c r="AS43" s="671"/>
      <c r="AT43" s="671"/>
      <c r="AU43" s="671"/>
      <c r="AV43" s="671"/>
      <c r="AW43" s="671"/>
      <c r="AX43" s="671"/>
      <c r="AY43" s="671"/>
      <c r="AZ43" s="671"/>
      <c r="BA43" s="671"/>
      <c r="BB43" s="671"/>
      <c r="BC43" s="671"/>
      <c r="BD43" s="671"/>
      <c r="BE43" s="671"/>
      <c r="BF43" s="671"/>
      <c r="BG43" s="671"/>
      <c r="BH43" s="671"/>
      <c r="BI43" s="671"/>
      <c r="BJ43" s="671"/>
      <c r="BK43" s="671"/>
      <c r="BL43" s="671"/>
      <c r="BM43" s="671"/>
      <c r="BN43" s="671"/>
      <c r="BO43" s="671"/>
      <c r="BP43" s="671"/>
      <c r="BQ43" s="671"/>
      <c r="BR43" s="671"/>
      <c r="BS43" s="671"/>
      <c r="BT43" s="671"/>
      <c r="BU43" s="671"/>
      <c r="BV43" s="671"/>
      <c r="BW43" s="671"/>
      <c r="BX43" s="671"/>
      <c r="BY43" s="671"/>
      <c r="BZ43" s="671"/>
      <c r="CA43" s="671"/>
      <c r="CB43" s="671"/>
      <c r="CC43" s="671"/>
      <c r="CD43" s="671"/>
      <c r="CE43" s="671"/>
      <c r="CF43" s="671"/>
      <c r="CG43" s="671"/>
      <c r="CH43" s="671"/>
      <c r="CI43" s="671"/>
      <c r="CJ43" s="671"/>
      <c r="CK43" s="671"/>
      <c r="CL43" s="671"/>
      <c r="CM43" s="671"/>
      <c r="CN43" s="671"/>
      <c r="CO43" s="671"/>
      <c r="CP43" s="671"/>
      <c r="CQ43" s="671"/>
      <c r="CR43" s="671"/>
      <c r="CS43" s="671"/>
      <c r="CT43" s="671"/>
      <c r="CU43" s="671"/>
      <c r="CV43" s="671"/>
      <c r="CW43" s="671"/>
      <c r="CX43" s="671"/>
      <c r="CY43" s="671"/>
      <c r="CZ43" s="671"/>
      <c r="DA43" s="671"/>
      <c r="DB43" s="671"/>
      <c r="DC43" s="671"/>
      <c r="DD43" s="671"/>
      <c r="DE43" s="671"/>
      <c r="DF43" s="671"/>
      <c r="DG43" s="671"/>
      <c r="DH43" s="671"/>
      <c r="DI43" s="671"/>
      <c r="DJ43" s="671"/>
      <c r="DK43" s="671"/>
      <c r="DL43" s="671"/>
      <c r="DM43" s="671"/>
      <c r="DN43" s="671"/>
      <c r="DO43" s="671"/>
      <c r="DP43" s="671"/>
      <c r="DQ43" s="671"/>
      <c r="DR43" s="671"/>
      <c r="DS43" s="671"/>
      <c r="DT43" s="671"/>
      <c r="DU43" s="671"/>
      <c r="DV43" s="671"/>
      <c r="DW43" s="671"/>
      <c r="DX43" s="671"/>
      <c r="DY43" s="671"/>
      <c r="DZ43" s="671"/>
      <c r="EA43" s="671"/>
      <c r="EB43" s="671"/>
      <c r="EC43" s="671"/>
      <c r="ED43" s="671"/>
      <c r="EE43" s="671"/>
      <c r="EF43" s="671"/>
      <c r="EG43" s="671"/>
      <c r="EH43" s="671"/>
      <c r="EI43" s="671"/>
      <c r="EJ43" s="671"/>
      <c r="EK43" s="671"/>
      <c r="EL43" s="671"/>
      <c r="EM43" s="671"/>
      <c r="EN43" s="671"/>
      <c r="EO43" s="671"/>
      <c r="EP43" s="671"/>
      <c r="EQ43" s="671"/>
      <c r="ER43" s="671"/>
      <c r="ES43" s="671"/>
      <c r="ET43" s="671"/>
      <c r="EU43" s="671"/>
      <c r="EV43" s="671"/>
      <c r="EW43" s="671"/>
      <c r="EX43" s="671"/>
      <c r="EY43" s="671"/>
      <c r="EZ43" s="671"/>
      <c r="FA43" s="671"/>
      <c r="FB43" s="671"/>
      <c r="FC43" s="671"/>
      <c r="FD43" s="671"/>
      <c r="FE43" s="671"/>
      <c r="FF43" s="671"/>
      <c r="FG43" s="671"/>
      <c r="FH43" s="671"/>
      <c r="FI43" s="671"/>
      <c r="FJ43" s="671"/>
      <c r="FK43" s="671"/>
      <c r="FL43" s="671"/>
      <c r="FM43" s="671"/>
      <c r="FN43" s="671"/>
      <c r="FO43" s="671"/>
      <c r="FP43" s="671"/>
      <c r="FQ43" s="671"/>
      <c r="FR43" s="671"/>
      <c r="FS43" s="671"/>
      <c r="FT43" s="671"/>
      <c r="FU43" s="671"/>
      <c r="FV43" s="671"/>
      <c r="FW43" s="671"/>
      <c r="FX43" s="671"/>
      <c r="FY43" s="671"/>
      <c r="FZ43" s="671"/>
      <c r="GA43" s="671"/>
      <c r="GB43" s="671"/>
      <c r="GC43" s="671"/>
      <c r="GD43" s="671"/>
      <c r="GE43" s="671"/>
      <c r="GF43" s="671"/>
      <c r="GG43" s="671"/>
      <c r="GH43" s="671"/>
      <c r="GI43" s="671"/>
      <c r="GJ43" s="671"/>
      <c r="GK43" s="671"/>
      <c r="GL43" s="671"/>
      <c r="GM43" s="671"/>
      <c r="GN43" s="671"/>
      <c r="GO43" s="671"/>
      <c r="GP43" s="671"/>
      <c r="GQ43" s="671"/>
      <c r="GR43" s="671"/>
      <c r="GS43" s="671"/>
      <c r="GT43" s="671"/>
      <c r="GU43" s="671"/>
      <c r="GV43" s="671"/>
      <c r="GW43" s="671"/>
      <c r="GX43" s="671"/>
      <c r="GY43" s="671"/>
      <c r="GZ43" s="671"/>
      <c r="HA43" s="671"/>
      <c r="HB43" s="671"/>
      <c r="HC43" s="671"/>
      <c r="HD43" s="671"/>
      <c r="HE43" s="671"/>
      <c r="HF43" s="671"/>
      <c r="HG43" s="671"/>
      <c r="HH43" s="671"/>
      <c r="HI43" s="671"/>
      <c r="HJ43" s="671"/>
      <c r="HK43" s="671"/>
      <c r="HL43" s="671"/>
      <c r="HM43" s="671"/>
      <c r="HN43" s="671"/>
      <c r="HO43" s="671"/>
      <c r="HP43" s="671"/>
      <c r="HQ43" s="671"/>
      <c r="HR43" s="671"/>
      <c r="HS43" s="671"/>
      <c r="HT43" s="671"/>
      <c r="HU43" s="671"/>
      <c r="HV43" s="671"/>
      <c r="HW43" s="671"/>
      <c r="HX43" s="671"/>
      <c r="HY43" s="671"/>
      <c r="HZ43" s="671"/>
      <c r="IA43" s="671"/>
      <c r="IB43" s="671"/>
      <c r="IC43" s="671"/>
      <c r="ID43" s="671"/>
      <c r="IE43" s="671"/>
      <c r="IF43" s="671"/>
      <c r="IG43" s="671"/>
      <c r="IH43" s="671"/>
      <c r="II43" s="671"/>
      <c r="IJ43" s="671"/>
      <c r="IK43" s="671"/>
      <c r="IL43" s="671"/>
      <c r="IM43" s="671"/>
      <c r="IN43" s="671"/>
      <c r="IO43" s="671"/>
      <c r="IP43" s="671"/>
      <c r="IQ43" s="671"/>
      <c r="IR43" s="671"/>
      <c r="IS43" s="671"/>
      <c r="IT43" s="671"/>
      <c r="IU43" s="671"/>
      <c r="IV43" s="671"/>
    </row>
    <row r="44" spans="1:256" ht="36" x14ac:dyDescent="0.2">
      <c r="A44" s="86"/>
      <c r="B44" s="1027" t="s">
        <v>974</v>
      </c>
      <c r="C44" s="1345">
        <v>8734.5462800000005</v>
      </c>
      <c r="D44" s="1240"/>
      <c r="E44" s="1200"/>
      <c r="F44" s="1200"/>
      <c r="G44" s="1200"/>
      <c r="H44" s="1214"/>
      <c r="I44" s="1200"/>
      <c r="J44" s="1200"/>
      <c r="K44" s="1200"/>
      <c r="L44" s="1200"/>
      <c r="M44" s="1200"/>
      <c r="N44" s="671"/>
      <c r="O44" s="671"/>
      <c r="P44" s="671"/>
      <c r="Q44" s="671"/>
      <c r="R44" s="671"/>
      <c r="S44" s="671"/>
      <c r="T44" s="671"/>
      <c r="U44" s="671"/>
      <c r="V44" s="671"/>
      <c r="W44" s="671"/>
      <c r="X44" s="671"/>
      <c r="Y44" s="671"/>
      <c r="Z44" s="671"/>
      <c r="AA44" s="671"/>
      <c r="AB44" s="671"/>
      <c r="AC44" s="671"/>
      <c r="AD44" s="671"/>
      <c r="AE44" s="671"/>
      <c r="AF44" s="671"/>
      <c r="AG44" s="671"/>
      <c r="AH44" s="671"/>
      <c r="AI44" s="671"/>
      <c r="AJ44" s="671"/>
      <c r="AK44" s="671"/>
      <c r="AL44" s="671"/>
      <c r="AM44" s="671"/>
      <c r="AN44" s="671"/>
      <c r="AO44" s="671"/>
      <c r="AP44" s="671"/>
      <c r="AQ44" s="671"/>
      <c r="AR44" s="671"/>
      <c r="AS44" s="671"/>
      <c r="AT44" s="671"/>
      <c r="AU44" s="671"/>
      <c r="AV44" s="671"/>
      <c r="AW44" s="671"/>
      <c r="AX44" s="671"/>
      <c r="AY44" s="671"/>
      <c r="AZ44" s="671"/>
      <c r="BA44" s="671"/>
      <c r="BB44" s="671"/>
      <c r="BC44" s="671"/>
      <c r="BD44" s="671"/>
      <c r="BE44" s="671"/>
      <c r="BF44" s="671"/>
      <c r="BG44" s="671"/>
      <c r="BH44" s="671"/>
      <c r="BI44" s="671"/>
      <c r="BJ44" s="671"/>
      <c r="BK44" s="671"/>
      <c r="BL44" s="671"/>
      <c r="BM44" s="671"/>
      <c r="BN44" s="671"/>
      <c r="BO44" s="671"/>
      <c r="BP44" s="671"/>
      <c r="BQ44" s="671"/>
      <c r="BR44" s="671"/>
      <c r="BS44" s="671"/>
      <c r="BT44" s="671"/>
      <c r="BU44" s="671"/>
      <c r="BV44" s="671"/>
      <c r="BW44" s="671"/>
      <c r="BX44" s="671"/>
      <c r="BY44" s="671"/>
      <c r="BZ44" s="671"/>
      <c r="CA44" s="671"/>
      <c r="CB44" s="671"/>
      <c r="CC44" s="671"/>
      <c r="CD44" s="671"/>
      <c r="CE44" s="671"/>
      <c r="CF44" s="671"/>
      <c r="CG44" s="671"/>
      <c r="CH44" s="671"/>
      <c r="CI44" s="671"/>
      <c r="CJ44" s="671"/>
      <c r="CK44" s="671"/>
      <c r="CL44" s="671"/>
      <c r="CM44" s="671"/>
      <c r="CN44" s="671"/>
      <c r="CO44" s="671"/>
      <c r="CP44" s="671"/>
      <c r="CQ44" s="671"/>
      <c r="CR44" s="671"/>
      <c r="CS44" s="671"/>
      <c r="CT44" s="671"/>
      <c r="CU44" s="671"/>
      <c r="CV44" s="671"/>
      <c r="CW44" s="671"/>
      <c r="CX44" s="671"/>
      <c r="CY44" s="671"/>
      <c r="CZ44" s="671"/>
      <c r="DA44" s="671"/>
      <c r="DB44" s="671"/>
      <c r="DC44" s="671"/>
      <c r="DD44" s="671"/>
      <c r="DE44" s="671"/>
      <c r="DF44" s="671"/>
      <c r="DG44" s="671"/>
      <c r="DH44" s="671"/>
      <c r="DI44" s="671"/>
      <c r="DJ44" s="671"/>
      <c r="DK44" s="671"/>
      <c r="DL44" s="671"/>
      <c r="DM44" s="671"/>
      <c r="DN44" s="671"/>
      <c r="DO44" s="671"/>
      <c r="DP44" s="671"/>
      <c r="DQ44" s="671"/>
      <c r="DR44" s="671"/>
      <c r="DS44" s="671"/>
      <c r="DT44" s="671"/>
      <c r="DU44" s="671"/>
      <c r="DV44" s="671"/>
      <c r="DW44" s="671"/>
      <c r="DX44" s="671"/>
      <c r="DY44" s="671"/>
      <c r="DZ44" s="671"/>
      <c r="EA44" s="671"/>
      <c r="EB44" s="671"/>
      <c r="EC44" s="671"/>
      <c r="ED44" s="671"/>
      <c r="EE44" s="671"/>
      <c r="EF44" s="671"/>
      <c r="EG44" s="671"/>
      <c r="EH44" s="671"/>
      <c r="EI44" s="671"/>
      <c r="EJ44" s="671"/>
      <c r="EK44" s="671"/>
      <c r="EL44" s="671"/>
      <c r="EM44" s="671"/>
      <c r="EN44" s="671"/>
      <c r="EO44" s="671"/>
      <c r="EP44" s="671"/>
      <c r="EQ44" s="671"/>
      <c r="ER44" s="671"/>
      <c r="ES44" s="671"/>
      <c r="ET44" s="671"/>
      <c r="EU44" s="671"/>
      <c r="EV44" s="671"/>
      <c r="EW44" s="671"/>
      <c r="EX44" s="671"/>
      <c r="EY44" s="671"/>
      <c r="EZ44" s="671"/>
      <c r="FA44" s="671"/>
      <c r="FB44" s="671"/>
      <c r="FC44" s="671"/>
      <c r="FD44" s="671"/>
      <c r="FE44" s="671"/>
      <c r="FF44" s="671"/>
      <c r="FG44" s="671"/>
      <c r="FH44" s="671"/>
      <c r="FI44" s="671"/>
      <c r="FJ44" s="671"/>
      <c r="FK44" s="671"/>
      <c r="FL44" s="671"/>
      <c r="FM44" s="671"/>
      <c r="FN44" s="671"/>
      <c r="FO44" s="671"/>
      <c r="FP44" s="671"/>
      <c r="FQ44" s="671"/>
      <c r="FR44" s="671"/>
      <c r="FS44" s="671"/>
      <c r="FT44" s="671"/>
      <c r="FU44" s="671"/>
      <c r="FV44" s="671"/>
      <c r="FW44" s="671"/>
      <c r="FX44" s="671"/>
      <c r="FY44" s="671"/>
      <c r="FZ44" s="671"/>
      <c r="GA44" s="671"/>
      <c r="GB44" s="671"/>
      <c r="GC44" s="671"/>
      <c r="GD44" s="671"/>
      <c r="GE44" s="671"/>
      <c r="GF44" s="671"/>
      <c r="GG44" s="671"/>
      <c r="GH44" s="671"/>
      <c r="GI44" s="671"/>
      <c r="GJ44" s="671"/>
      <c r="GK44" s="671"/>
      <c r="GL44" s="671"/>
      <c r="GM44" s="671"/>
      <c r="GN44" s="671"/>
      <c r="GO44" s="671"/>
      <c r="GP44" s="671"/>
      <c r="GQ44" s="671"/>
      <c r="GR44" s="671"/>
      <c r="GS44" s="671"/>
      <c r="GT44" s="671"/>
      <c r="GU44" s="671"/>
      <c r="GV44" s="671"/>
      <c r="GW44" s="671"/>
      <c r="GX44" s="671"/>
      <c r="GY44" s="671"/>
      <c r="GZ44" s="671"/>
      <c r="HA44" s="671"/>
      <c r="HB44" s="671"/>
      <c r="HC44" s="671"/>
      <c r="HD44" s="671"/>
      <c r="HE44" s="671"/>
      <c r="HF44" s="671"/>
      <c r="HG44" s="671"/>
      <c r="HH44" s="671"/>
      <c r="HI44" s="671"/>
      <c r="HJ44" s="671"/>
      <c r="HK44" s="671"/>
      <c r="HL44" s="671"/>
      <c r="HM44" s="671"/>
      <c r="HN44" s="671"/>
      <c r="HO44" s="671"/>
      <c r="HP44" s="671"/>
      <c r="HQ44" s="671"/>
      <c r="HR44" s="671"/>
      <c r="HS44" s="671"/>
      <c r="HT44" s="671"/>
      <c r="HU44" s="671"/>
      <c r="HV44" s="671"/>
      <c r="HW44" s="671"/>
      <c r="HX44" s="671"/>
      <c r="HY44" s="671"/>
      <c r="HZ44" s="671"/>
      <c r="IA44" s="671"/>
      <c r="IB44" s="671"/>
      <c r="IC44" s="671"/>
      <c r="ID44" s="671"/>
      <c r="IE44" s="671"/>
      <c r="IF44" s="671"/>
      <c r="IG44" s="671"/>
      <c r="IH44" s="671"/>
      <c r="II44" s="671"/>
      <c r="IJ44" s="671"/>
      <c r="IK44" s="671"/>
      <c r="IL44" s="671"/>
      <c r="IM44" s="671"/>
      <c r="IN44" s="671"/>
      <c r="IO44" s="671"/>
      <c r="IP44" s="671"/>
      <c r="IQ44" s="671"/>
      <c r="IR44" s="671"/>
      <c r="IS44" s="671"/>
      <c r="IT44" s="671"/>
      <c r="IU44" s="671"/>
      <c r="IV44" s="671"/>
    </row>
    <row r="45" spans="1:256" ht="36" x14ac:dyDescent="0.2">
      <c r="A45" s="938"/>
      <c r="B45" s="1028" t="s">
        <v>975</v>
      </c>
      <c r="C45" s="1345">
        <v>18160.199519999998</v>
      </c>
      <c r="D45" s="1240"/>
      <c r="E45" s="1241"/>
      <c r="F45" s="1245"/>
      <c r="G45" s="1241"/>
      <c r="H45" s="1245"/>
      <c r="I45" s="1200"/>
      <c r="J45" s="1200"/>
      <c r="K45" s="1200"/>
      <c r="L45" s="1200"/>
      <c r="M45" s="1200"/>
      <c r="N45" s="671"/>
      <c r="O45" s="671"/>
      <c r="P45" s="671"/>
      <c r="Q45" s="671"/>
      <c r="R45" s="671"/>
      <c r="S45" s="671"/>
      <c r="T45" s="671"/>
      <c r="U45" s="671"/>
      <c r="V45" s="671"/>
      <c r="W45" s="671"/>
      <c r="X45" s="671"/>
      <c r="Y45" s="671"/>
      <c r="Z45" s="671"/>
      <c r="AA45" s="671"/>
      <c r="AB45" s="671"/>
      <c r="AC45" s="671"/>
      <c r="AD45" s="671"/>
      <c r="AE45" s="671"/>
      <c r="AF45" s="671"/>
      <c r="AG45" s="671"/>
      <c r="AH45" s="671"/>
      <c r="AI45" s="671"/>
      <c r="AJ45" s="671"/>
      <c r="AK45" s="671"/>
      <c r="AL45" s="671"/>
      <c r="AM45" s="671"/>
      <c r="AN45" s="671"/>
      <c r="AO45" s="671"/>
      <c r="AP45" s="671"/>
      <c r="AQ45" s="671"/>
      <c r="AR45" s="671"/>
      <c r="AS45" s="671"/>
      <c r="AT45" s="671"/>
      <c r="AU45" s="671"/>
      <c r="AV45" s="671"/>
      <c r="AW45" s="671"/>
      <c r="AX45" s="671"/>
      <c r="AY45" s="671"/>
      <c r="AZ45" s="671"/>
      <c r="BA45" s="671"/>
      <c r="BB45" s="671"/>
      <c r="BC45" s="671"/>
      <c r="BD45" s="671"/>
      <c r="BE45" s="671"/>
      <c r="BF45" s="671"/>
      <c r="BG45" s="671"/>
      <c r="BH45" s="671"/>
      <c r="BI45" s="671"/>
      <c r="BJ45" s="671"/>
      <c r="BK45" s="671"/>
      <c r="BL45" s="671"/>
      <c r="BM45" s="671"/>
      <c r="BN45" s="671"/>
      <c r="BO45" s="671"/>
      <c r="BP45" s="671"/>
      <c r="BQ45" s="671"/>
      <c r="BR45" s="671"/>
      <c r="BS45" s="671"/>
      <c r="BT45" s="671"/>
      <c r="BU45" s="671"/>
      <c r="BV45" s="671"/>
      <c r="BW45" s="671"/>
      <c r="BX45" s="671"/>
      <c r="BY45" s="671"/>
      <c r="BZ45" s="671"/>
      <c r="CA45" s="671"/>
      <c r="CB45" s="671"/>
      <c r="CC45" s="671"/>
      <c r="CD45" s="671"/>
      <c r="CE45" s="671"/>
      <c r="CF45" s="671"/>
      <c r="CG45" s="671"/>
      <c r="CH45" s="671"/>
      <c r="CI45" s="671"/>
      <c r="CJ45" s="671"/>
      <c r="CK45" s="671"/>
      <c r="CL45" s="671"/>
      <c r="CM45" s="671"/>
      <c r="CN45" s="671"/>
      <c r="CO45" s="671"/>
      <c r="CP45" s="671"/>
      <c r="CQ45" s="671"/>
      <c r="CR45" s="671"/>
      <c r="CS45" s="671"/>
      <c r="CT45" s="671"/>
      <c r="CU45" s="671"/>
      <c r="CV45" s="671"/>
      <c r="CW45" s="671"/>
      <c r="CX45" s="671"/>
      <c r="CY45" s="671"/>
      <c r="CZ45" s="671"/>
      <c r="DA45" s="671"/>
      <c r="DB45" s="671"/>
      <c r="DC45" s="671"/>
      <c r="DD45" s="671"/>
      <c r="DE45" s="671"/>
      <c r="DF45" s="671"/>
      <c r="DG45" s="671"/>
      <c r="DH45" s="671"/>
      <c r="DI45" s="671"/>
      <c r="DJ45" s="671"/>
      <c r="DK45" s="671"/>
      <c r="DL45" s="671"/>
      <c r="DM45" s="671"/>
      <c r="DN45" s="671"/>
      <c r="DO45" s="671"/>
      <c r="DP45" s="671"/>
      <c r="DQ45" s="671"/>
      <c r="DR45" s="671"/>
      <c r="DS45" s="671"/>
      <c r="DT45" s="671"/>
      <c r="DU45" s="671"/>
      <c r="DV45" s="671"/>
      <c r="DW45" s="671"/>
      <c r="DX45" s="671"/>
      <c r="DY45" s="671"/>
      <c r="DZ45" s="671"/>
      <c r="EA45" s="671"/>
      <c r="EB45" s="671"/>
      <c r="EC45" s="671"/>
      <c r="ED45" s="671"/>
      <c r="EE45" s="671"/>
      <c r="EF45" s="671"/>
      <c r="EG45" s="671"/>
      <c r="EH45" s="671"/>
      <c r="EI45" s="671"/>
      <c r="EJ45" s="671"/>
      <c r="EK45" s="671"/>
      <c r="EL45" s="671"/>
      <c r="EM45" s="671"/>
      <c r="EN45" s="671"/>
      <c r="EO45" s="671"/>
      <c r="EP45" s="671"/>
      <c r="EQ45" s="671"/>
      <c r="ER45" s="671"/>
      <c r="ES45" s="671"/>
      <c r="ET45" s="671"/>
      <c r="EU45" s="671"/>
      <c r="EV45" s="671"/>
      <c r="EW45" s="671"/>
      <c r="EX45" s="671"/>
      <c r="EY45" s="671"/>
      <c r="EZ45" s="671"/>
      <c r="FA45" s="671"/>
      <c r="FB45" s="671"/>
      <c r="FC45" s="671"/>
      <c r="FD45" s="671"/>
      <c r="FE45" s="671"/>
      <c r="FF45" s="671"/>
      <c r="FG45" s="671"/>
      <c r="FH45" s="671"/>
      <c r="FI45" s="671"/>
      <c r="FJ45" s="671"/>
      <c r="FK45" s="671"/>
      <c r="FL45" s="671"/>
      <c r="FM45" s="671"/>
      <c r="FN45" s="671"/>
      <c r="FO45" s="671"/>
      <c r="FP45" s="671"/>
      <c r="FQ45" s="671"/>
      <c r="FR45" s="671"/>
      <c r="FS45" s="671"/>
      <c r="FT45" s="671"/>
      <c r="FU45" s="671"/>
      <c r="FV45" s="671"/>
      <c r="FW45" s="671"/>
      <c r="FX45" s="671"/>
      <c r="FY45" s="671"/>
      <c r="FZ45" s="671"/>
      <c r="GA45" s="671"/>
      <c r="GB45" s="671"/>
      <c r="GC45" s="671"/>
      <c r="GD45" s="671"/>
      <c r="GE45" s="671"/>
      <c r="GF45" s="671"/>
      <c r="GG45" s="671"/>
      <c r="GH45" s="671"/>
      <c r="GI45" s="671"/>
      <c r="GJ45" s="671"/>
      <c r="GK45" s="671"/>
      <c r="GL45" s="671"/>
      <c r="GM45" s="671"/>
      <c r="GN45" s="671"/>
      <c r="GO45" s="671"/>
      <c r="GP45" s="671"/>
      <c r="GQ45" s="671"/>
      <c r="GR45" s="671"/>
      <c r="GS45" s="671"/>
      <c r="GT45" s="671"/>
      <c r="GU45" s="671"/>
      <c r="GV45" s="671"/>
      <c r="GW45" s="671"/>
      <c r="GX45" s="671"/>
      <c r="GY45" s="671"/>
      <c r="GZ45" s="671"/>
      <c r="HA45" s="671"/>
      <c r="HB45" s="671"/>
      <c r="HC45" s="671"/>
      <c r="HD45" s="671"/>
      <c r="HE45" s="671"/>
      <c r="HF45" s="671"/>
      <c r="HG45" s="671"/>
      <c r="HH45" s="671"/>
      <c r="HI45" s="671"/>
      <c r="HJ45" s="671"/>
      <c r="HK45" s="671"/>
      <c r="HL45" s="671"/>
      <c r="HM45" s="671"/>
      <c r="HN45" s="671"/>
      <c r="HO45" s="671"/>
      <c r="HP45" s="671"/>
      <c r="HQ45" s="671"/>
      <c r="HR45" s="671"/>
      <c r="HS45" s="671"/>
      <c r="HT45" s="671"/>
      <c r="HU45" s="671"/>
      <c r="HV45" s="671"/>
      <c r="HW45" s="671"/>
      <c r="HX45" s="671"/>
      <c r="HY45" s="671"/>
      <c r="HZ45" s="671"/>
      <c r="IA45" s="671"/>
      <c r="IB45" s="671"/>
      <c r="IC45" s="671"/>
      <c r="ID45" s="671"/>
      <c r="IE45" s="671"/>
      <c r="IF45" s="671"/>
      <c r="IG45" s="671"/>
      <c r="IH45" s="671"/>
      <c r="II45" s="671"/>
      <c r="IJ45" s="671"/>
      <c r="IK45" s="671"/>
      <c r="IL45" s="671"/>
      <c r="IM45" s="671"/>
      <c r="IN45" s="671"/>
      <c r="IO45" s="671"/>
      <c r="IP45" s="671"/>
      <c r="IQ45" s="671"/>
      <c r="IR45" s="671"/>
      <c r="IS45" s="671"/>
      <c r="IT45" s="671"/>
      <c r="IU45" s="671"/>
      <c r="IV45" s="671"/>
    </row>
    <row r="46" spans="1:256" ht="48" x14ac:dyDescent="0.2">
      <c r="A46" s="938"/>
      <c r="B46" s="1029" t="s">
        <v>976</v>
      </c>
      <c r="C46" s="1345">
        <v>19.385000000000002</v>
      </c>
      <c r="D46" s="1240"/>
      <c r="E46" s="1200"/>
      <c r="F46" s="1200"/>
      <c r="G46" s="1200"/>
      <c r="H46" s="1200"/>
      <c r="I46" s="1200"/>
      <c r="J46" s="1228"/>
      <c r="K46" s="1200"/>
      <c r="L46" s="1200"/>
      <c r="M46" s="1200"/>
      <c r="N46" s="671"/>
      <c r="O46" s="671"/>
      <c r="P46" s="671"/>
      <c r="Q46" s="671"/>
      <c r="R46" s="671"/>
      <c r="S46" s="671"/>
      <c r="T46" s="671"/>
      <c r="U46" s="671"/>
      <c r="V46" s="671"/>
      <c r="W46" s="671"/>
      <c r="X46" s="671"/>
      <c r="Y46" s="671"/>
      <c r="Z46" s="671"/>
      <c r="AA46" s="671"/>
      <c r="AB46" s="671"/>
      <c r="AC46" s="671"/>
      <c r="AD46" s="671"/>
      <c r="AE46" s="671"/>
      <c r="AF46" s="671"/>
      <c r="AG46" s="671"/>
      <c r="AH46" s="671"/>
      <c r="AI46" s="671"/>
      <c r="AJ46" s="671"/>
      <c r="AK46" s="671"/>
      <c r="AL46" s="671"/>
      <c r="AM46" s="671"/>
      <c r="AN46" s="671"/>
      <c r="AO46" s="671"/>
      <c r="AP46" s="671"/>
      <c r="AQ46" s="671"/>
      <c r="AR46" s="671"/>
      <c r="AS46" s="671"/>
      <c r="AT46" s="671"/>
      <c r="AU46" s="671"/>
      <c r="AV46" s="671"/>
      <c r="AW46" s="671"/>
      <c r="AX46" s="671"/>
      <c r="AY46" s="671"/>
      <c r="AZ46" s="671"/>
      <c r="BA46" s="671"/>
      <c r="BB46" s="671"/>
      <c r="BC46" s="671"/>
      <c r="BD46" s="671"/>
      <c r="BE46" s="671"/>
      <c r="BF46" s="671"/>
      <c r="BG46" s="671"/>
      <c r="BH46" s="671"/>
      <c r="BI46" s="671"/>
      <c r="BJ46" s="671"/>
      <c r="BK46" s="671"/>
      <c r="BL46" s="671"/>
      <c r="BM46" s="671"/>
      <c r="BN46" s="671"/>
      <c r="BO46" s="671"/>
      <c r="BP46" s="671"/>
      <c r="BQ46" s="671"/>
      <c r="BR46" s="671"/>
      <c r="BS46" s="671"/>
      <c r="BT46" s="671"/>
      <c r="BU46" s="671"/>
      <c r="BV46" s="671"/>
      <c r="BW46" s="671"/>
      <c r="BX46" s="671"/>
      <c r="BY46" s="671"/>
      <c r="BZ46" s="671"/>
      <c r="CA46" s="671"/>
      <c r="CB46" s="671"/>
      <c r="CC46" s="671"/>
      <c r="CD46" s="671"/>
      <c r="CE46" s="671"/>
      <c r="CF46" s="671"/>
      <c r="CG46" s="671"/>
      <c r="CH46" s="671"/>
      <c r="CI46" s="671"/>
      <c r="CJ46" s="671"/>
      <c r="CK46" s="671"/>
      <c r="CL46" s="671"/>
      <c r="CM46" s="671"/>
      <c r="CN46" s="671"/>
      <c r="CO46" s="671"/>
      <c r="CP46" s="671"/>
      <c r="CQ46" s="671"/>
      <c r="CR46" s="671"/>
      <c r="CS46" s="671"/>
      <c r="CT46" s="671"/>
      <c r="CU46" s="671"/>
      <c r="CV46" s="671"/>
      <c r="CW46" s="671"/>
      <c r="CX46" s="671"/>
      <c r="CY46" s="671"/>
      <c r="CZ46" s="671"/>
      <c r="DA46" s="671"/>
      <c r="DB46" s="671"/>
      <c r="DC46" s="671"/>
      <c r="DD46" s="671"/>
      <c r="DE46" s="671"/>
      <c r="DF46" s="671"/>
      <c r="DG46" s="671"/>
      <c r="DH46" s="671"/>
      <c r="DI46" s="671"/>
      <c r="DJ46" s="671"/>
      <c r="DK46" s="671"/>
      <c r="DL46" s="671"/>
      <c r="DM46" s="671"/>
      <c r="DN46" s="671"/>
      <c r="DO46" s="671"/>
      <c r="DP46" s="671"/>
      <c r="DQ46" s="671"/>
      <c r="DR46" s="671"/>
      <c r="DS46" s="671"/>
      <c r="DT46" s="671"/>
      <c r="DU46" s="671"/>
      <c r="DV46" s="671"/>
      <c r="DW46" s="671"/>
      <c r="DX46" s="671"/>
      <c r="DY46" s="671"/>
      <c r="DZ46" s="671"/>
      <c r="EA46" s="671"/>
      <c r="EB46" s="671"/>
      <c r="EC46" s="671"/>
      <c r="ED46" s="671"/>
      <c r="EE46" s="671"/>
      <c r="EF46" s="671"/>
      <c r="EG46" s="671"/>
      <c r="EH46" s="671"/>
      <c r="EI46" s="671"/>
      <c r="EJ46" s="671"/>
      <c r="EK46" s="671"/>
      <c r="EL46" s="671"/>
      <c r="EM46" s="671"/>
      <c r="EN46" s="671"/>
      <c r="EO46" s="671"/>
      <c r="EP46" s="671"/>
      <c r="EQ46" s="671"/>
      <c r="ER46" s="671"/>
      <c r="ES46" s="671"/>
      <c r="ET46" s="671"/>
      <c r="EU46" s="671"/>
      <c r="EV46" s="671"/>
      <c r="EW46" s="671"/>
      <c r="EX46" s="671"/>
      <c r="EY46" s="671"/>
      <c r="EZ46" s="671"/>
      <c r="FA46" s="671"/>
      <c r="FB46" s="671"/>
      <c r="FC46" s="671"/>
      <c r="FD46" s="671"/>
      <c r="FE46" s="671"/>
      <c r="FF46" s="671"/>
      <c r="FG46" s="671"/>
      <c r="FH46" s="671"/>
      <c r="FI46" s="671"/>
      <c r="FJ46" s="671"/>
      <c r="FK46" s="671"/>
      <c r="FL46" s="671"/>
      <c r="FM46" s="671"/>
      <c r="FN46" s="671"/>
      <c r="FO46" s="671"/>
      <c r="FP46" s="671"/>
      <c r="FQ46" s="671"/>
      <c r="FR46" s="671"/>
      <c r="FS46" s="671"/>
      <c r="FT46" s="671"/>
      <c r="FU46" s="671"/>
      <c r="FV46" s="671"/>
      <c r="FW46" s="671"/>
      <c r="FX46" s="671"/>
      <c r="FY46" s="671"/>
      <c r="FZ46" s="671"/>
      <c r="GA46" s="671"/>
      <c r="GB46" s="671"/>
      <c r="GC46" s="671"/>
      <c r="GD46" s="671"/>
      <c r="GE46" s="671"/>
      <c r="GF46" s="671"/>
      <c r="GG46" s="671"/>
      <c r="GH46" s="671"/>
      <c r="GI46" s="671"/>
      <c r="GJ46" s="671"/>
      <c r="GK46" s="671"/>
      <c r="GL46" s="671"/>
      <c r="GM46" s="671"/>
      <c r="GN46" s="671"/>
      <c r="GO46" s="671"/>
      <c r="GP46" s="671"/>
      <c r="GQ46" s="671"/>
      <c r="GR46" s="671"/>
      <c r="GS46" s="671"/>
      <c r="GT46" s="671"/>
      <c r="GU46" s="671"/>
      <c r="GV46" s="671"/>
      <c r="GW46" s="671"/>
      <c r="GX46" s="671"/>
      <c r="GY46" s="671"/>
      <c r="GZ46" s="671"/>
      <c r="HA46" s="671"/>
      <c r="HB46" s="671"/>
      <c r="HC46" s="671"/>
      <c r="HD46" s="671"/>
      <c r="HE46" s="671"/>
      <c r="HF46" s="671"/>
      <c r="HG46" s="671"/>
      <c r="HH46" s="671"/>
      <c r="HI46" s="671"/>
      <c r="HJ46" s="671"/>
      <c r="HK46" s="671"/>
      <c r="HL46" s="671"/>
      <c r="HM46" s="671"/>
      <c r="HN46" s="671"/>
      <c r="HO46" s="671"/>
      <c r="HP46" s="671"/>
      <c r="HQ46" s="671"/>
      <c r="HR46" s="671"/>
      <c r="HS46" s="671"/>
      <c r="HT46" s="671"/>
      <c r="HU46" s="671"/>
      <c r="HV46" s="671"/>
      <c r="HW46" s="671"/>
      <c r="HX46" s="671"/>
      <c r="HY46" s="671"/>
      <c r="HZ46" s="671"/>
      <c r="IA46" s="671"/>
      <c r="IB46" s="671"/>
      <c r="IC46" s="671"/>
      <c r="ID46" s="671"/>
      <c r="IE46" s="671"/>
      <c r="IF46" s="671"/>
      <c r="IG46" s="671"/>
      <c r="IH46" s="671"/>
      <c r="II46" s="671"/>
      <c r="IJ46" s="671"/>
      <c r="IK46" s="671"/>
      <c r="IL46" s="671"/>
      <c r="IM46" s="671"/>
      <c r="IN46" s="671"/>
      <c r="IO46" s="671"/>
      <c r="IP46" s="671"/>
      <c r="IQ46" s="671"/>
      <c r="IR46" s="671"/>
      <c r="IS46" s="671"/>
      <c r="IT46" s="671"/>
      <c r="IU46" s="671"/>
      <c r="IV46" s="671"/>
    </row>
    <row r="47" spans="1:256" ht="48" x14ac:dyDescent="0.2">
      <c r="A47" s="938"/>
      <c r="B47" s="1030" t="s">
        <v>977</v>
      </c>
      <c r="C47" s="1345">
        <v>29012.889050000002</v>
      </c>
      <c r="D47" s="1252"/>
      <c r="E47" s="1200"/>
      <c r="F47" s="1200"/>
      <c r="G47" s="1200"/>
      <c r="H47" s="1200"/>
      <c r="I47" s="1200"/>
      <c r="J47" s="1200"/>
      <c r="K47" s="1200"/>
      <c r="L47" s="1200"/>
      <c r="M47" s="1200"/>
      <c r="N47" s="671"/>
      <c r="O47" s="671"/>
      <c r="P47" s="671"/>
      <c r="Q47" s="671"/>
      <c r="R47" s="671"/>
      <c r="S47" s="671"/>
      <c r="T47" s="671"/>
      <c r="U47" s="671"/>
      <c r="V47" s="671"/>
      <c r="W47" s="671"/>
      <c r="X47" s="671"/>
      <c r="Y47" s="671"/>
      <c r="Z47" s="671"/>
      <c r="AA47" s="671"/>
      <c r="AB47" s="671"/>
      <c r="AC47" s="671"/>
      <c r="AD47" s="671"/>
      <c r="AE47" s="671"/>
      <c r="AF47" s="671"/>
      <c r="AG47" s="671"/>
      <c r="AH47" s="671"/>
      <c r="AI47" s="671"/>
      <c r="AJ47" s="671"/>
      <c r="AK47" s="671"/>
      <c r="AL47" s="671"/>
      <c r="AM47" s="671"/>
      <c r="AN47" s="671"/>
      <c r="AO47" s="671"/>
      <c r="AP47" s="671"/>
      <c r="AQ47" s="671"/>
      <c r="AR47" s="671"/>
      <c r="AS47" s="671"/>
      <c r="AT47" s="671"/>
      <c r="AU47" s="671"/>
      <c r="AV47" s="671"/>
      <c r="AW47" s="671"/>
      <c r="AX47" s="671"/>
      <c r="AY47" s="671"/>
      <c r="AZ47" s="671"/>
      <c r="BA47" s="671"/>
      <c r="BB47" s="671"/>
      <c r="BC47" s="671"/>
      <c r="BD47" s="671"/>
      <c r="BE47" s="671"/>
      <c r="BF47" s="671"/>
      <c r="BG47" s="671"/>
      <c r="BH47" s="671"/>
      <c r="BI47" s="671"/>
      <c r="BJ47" s="671"/>
      <c r="BK47" s="671"/>
      <c r="BL47" s="671"/>
      <c r="BM47" s="671"/>
      <c r="BN47" s="671"/>
      <c r="BO47" s="671"/>
      <c r="BP47" s="671"/>
      <c r="BQ47" s="671"/>
      <c r="BR47" s="671"/>
      <c r="BS47" s="671"/>
      <c r="BT47" s="671"/>
      <c r="BU47" s="671"/>
      <c r="BV47" s="671"/>
      <c r="BW47" s="671"/>
      <c r="BX47" s="671"/>
      <c r="BY47" s="671"/>
      <c r="BZ47" s="671"/>
      <c r="CA47" s="671"/>
      <c r="CB47" s="671"/>
      <c r="CC47" s="671"/>
      <c r="CD47" s="671"/>
      <c r="CE47" s="671"/>
      <c r="CF47" s="671"/>
      <c r="CG47" s="671"/>
      <c r="CH47" s="671"/>
      <c r="CI47" s="671"/>
      <c r="CJ47" s="671"/>
      <c r="CK47" s="671"/>
      <c r="CL47" s="671"/>
      <c r="CM47" s="671"/>
      <c r="CN47" s="671"/>
      <c r="CO47" s="671"/>
      <c r="CP47" s="671"/>
      <c r="CQ47" s="671"/>
      <c r="CR47" s="671"/>
      <c r="CS47" s="671"/>
      <c r="CT47" s="671"/>
      <c r="CU47" s="671"/>
      <c r="CV47" s="671"/>
      <c r="CW47" s="671"/>
      <c r="CX47" s="671"/>
      <c r="CY47" s="671"/>
      <c r="CZ47" s="671"/>
      <c r="DA47" s="671"/>
      <c r="DB47" s="671"/>
      <c r="DC47" s="671"/>
      <c r="DD47" s="671"/>
      <c r="DE47" s="671"/>
      <c r="DF47" s="671"/>
      <c r="DG47" s="671"/>
      <c r="DH47" s="671"/>
      <c r="DI47" s="671"/>
      <c r="DJ47" s="671"/>
      <c r="DK47" s="671"/>
      <c r="DL47" s="671"/>
      <c r="DM47" s="671"/>
      <c r="DN47" s="671"/>
      <c r="DO47" s="671"/>
      <c r="DP47" s="671"/>
      <c r="DQ47" s="671"/>
      <c r="DR47" s="671"/>
      <c r="DS47" s="671"/>
      <c r="DT47" s="671"/>
      <c r="DU47" s="671"/>
      <c r="DV47" s="671"/>
      <c r="DW47" s="671"/>
      <c r="DX47" s="671"/>
      <c r="DY47" s="671"/>
      <c r="DZ47" s="671"/>
      <c r="EA47" s="671"/>
      <c r="EB47" s="671"/>
      <c r="EC47" s="671"/>
      <c r="ED47" s="671"/>
      <c r="EE47" s="671"/>
      <c r="EF47" s="671"/>
      <c r="EG47" s="671"/>
      <c r="EH47" s="671"/>
      <c r="EI47" s="671"/>
      <c r="EJ47" s="671"/>
      <c r="EK47" s="671"/>
      <c r="EL47" s="671"/>
      <c r="EM47" s="671"/>
      <c r="EN47" s="671"/>
      <c r="EO47" s="671"/>
      <c r="EP47" s="671"/>
      <c r="EQ47" s="671"/>
      <c r="ER47" s="671"/>
      <c r="ES47" s="671"/>
      <c r="ET47" s="671"/>
      <c r="EU47" s="671"/>
      <c r="EV47" s="671"/>
      <c r="EW47" s="671"/>
      <c r="EX47" s="671"/>
      <c r="EY47" s="671"/>
      <c r="EZ47" s="671"/>
      <c r="FA47" s="671"/>
      <c r="FB47" s="671"/>
      <c r="FC47" s="671"/>
      <c r="FD47" s="671"/>
      <c r="FE47" s="671"/>
      <c r="FF47" s="671"/>
      <c r="FG47" s="671"/>
      <c r="FH47" s="671"/>
      <c r="FI47" s="671"/>
      <c r="FJ47" s="671"/>
      <c r="FK47" s="671"/>
      <c r="FL47" s="671"/>
      <c r="FM47" s="671"/>
      <c r="FN47" s="671"/>
      <c r="FO47" s="671"/>
      <c r="FP47" s="671"/>
      <c r="FQ47" s="671"/>
      <c r="FR47" s="671"/>
      <c r="FS47" s="671"/>
      <c r="FT47" s="671"/>
      <c r="FU47" s="671"/>
      <c r="FV47" s="671"/>
      <c r="FW47" s="671"/>
      <c r="FX47" s="671"/>
      <c r="FY47" s="671"/>
      <c r="FZ47" s="671"/>
      <c r="GA47" s="671"/>
      <c r="GB47" s="671"/>
      <c r="GC47" s="671"/>
      <c r="GD47" s="671"/>
      <c r="GE47" s="671"/>
      <c r="GF47" s="671"/>
      <c r="GG47" s="671"/>
      <c r="GH47" s="671"/>
      <c r="GI47" s="671"/>
      <c r="GJ47" s="671"/>
      <c r="GK47" s="671"/>
      <c r="GL47" s="671"/>
      <c r="GM47" s="671"/>
      <c r="GN47" s="671"/>
      <c r="GO47" s="671"/>
      <c r="GP47" s="671"/>
      <c r="GQ47" s="671"/>
      <c r="GR47" s="671"/>
      <c r="GS47" s="671"/>
      <c r="GT47" s="671"/>
      <c r="GU47" s="671"/>
      <c r="GV47" s="671"/>
      <c r="GW47" s="671"/>
      <c r="GX47" s="671"/>
      <c r="GY47" s="671"/>
      <c r="GZ47" s="671"/>
      <c r="HA47" s="671"/>
      <c r="HB47" s="671"/>
      <c r="HC47" s="671"/>
      <c r="HD47" s="671"/>
      <c r="HE47" s="671"/>
      <c r="HF47" s="671"/>
      <c r="HG47" s="671"/>
      <c r="HH47" s="671"/>
      <c r="HI47" s="671"/>
      <c r="HJ47" s="671"/>
      <c r="HK47" s="671"/>
      <c r="HL47" s="671"/>
      <c r="HM47" s="671"/>
      <c r="HN47" s="671"/>
      <c r="HO47" s="671"/>
      <c r="HP47" s="671"/>
      <c r="HQ47" s="671"/>
      <c r="HR47" s="671"/>
      <c r="HS47" s="671"/>
      <c r="HT47" s="671"/>
      <c r="HU47" s="671"/>
      <c r="HV47" s="671"/>
      <c r="HW47" s="671"/>
      <c r="HX47" s="671"/>
      <c r="HY47" s="671"/>
      <c r="HZ47" s="671"/>
      <c r="IA47" s="671"/>
      <c r="IB47" s="671"/>
      <c r="IC47" s="671"/>
      <c r="ID47" s="671"/>
      <c r="IE47" s="671"/>
      <c r="IF47" s="671"/>
      <c r="IG47" s="671"/>
      <c r="IH47" s="671"/>
      <c r="II47" s="671"/>
      <c r="IJ47" s="671"/>
      <c r="IK47" s="671"/>
      <c r="IL47" s="671"/>
      <c r="IM47" s="671"/>
      <c r="IN47" s="671"/>
      <c r="IO47" s="671"/>
      <c r="IP47" s="671"/>
      <c r="IQ47" s="671"/>
      <c r="IR47" s="671"/>
      <c r="IS47" s="671"/>
      <c r="IT47" s="671"/>
      <c r="IU47" s="671"/>
      <c r="IV47" s="671"/>
    </row>
    <row r="48" spans="1:256" ht="36" x14ac:dyDescent="0.2">
      <c r="A48" s="938"/>
      <c r="B48" s="1030" t="s">
        <v>978</v>
      </c>
      <c r="C48" s="1345">
        <v>4260.8696</v>
      </c>
      <c r="D48" s="1252"/>
      <c r="E48" s="1200"/>
      <c r="F48" s="1245"/>
      <c r="G48" s="1241"/>
      <c r="H48" s="1245"/>
      <c r="I48" s="1200"/>
      <c r="J48" s="1200"/>
      <c r="K48" s="1200"/>
      <c r="L48" s="1200"/>
      <c r="M48" s="1200"/>
      <c r="N48" s="671"/>
      <c r="O48" s="671"/>
      <c r="P48" s="671"/>
      <c r="Q48" s="671"/>
      <c r="R48" s="671"/>
      <c r="S48" s="671"/>
      <c r="T48" s="671"/>
      <c r="U48" s="671"/>
      <c r="V48" s="671"/>
      <c r="W48" s="671"/>
      <c r="X48" s="671"/>
      <c r="Y48" s="671"/>
      <c r="Z48" s="671"/>
      <c r="AA48" s="671"/>
      <c r="AB48" s="671"/>
      <c r="AC48" s="671"/>
      <c r="AD48" s="671"/>
      <c r="AE48" s="671"/>
      <c r="AF48" s="671"/>
      <c r="AG48" s="671"/>
      <c r="AH48" s="671"/>
      <c r="AI48" s="671"/>
      <c r="AJ48" s="671"/>
      <c r="AK48" s="671"/>
      <c r="AL48" s="671"/>
      <c r="AM48" s="671"/>
      <c r="AN48" s="671"/>
      <c r="AO48" s="671"/>
      <c r="AP48" s="671"/>
      <c r="AQ48" s="671"/>
      <c r="AR48" s="671"/>
      <c r="AS48" s="671"/>
      <c r="AT48" s="671"/>
      <c r="AU48" s="671"/>
      <c r="AV48" s="671"/>
      <c r="AW48" s="671"/>
      <c r="AX48" s="671"/>
      <c r="AY48" s="671"/>
      <c r="AZ48" s="671"/>
      <c r="BA48" s="671"/>
      <c r="BB48" s="671"/>
      <c r="BC48" s="671"/>
      <c r="BD48" s="671"/>
      <c r="BE48" s="671"/>
      <c r="BF48" s="671"/>
      <c r="BG48" s="671"/>
      <c r="BH48" s="671"/>
      <c r="BI48" s="671"/>
      <c r="BJ48" s="671"/>
      <c r="BK48" s="671"/>
      <c r="BL48" s="671"/>
      <c r="BM48" s="671"/>
      <c r="BN48" s="671"/>
      <c r="BO48" s="671"/>
      <c r="BP48" s="671"/>
      <c r="BQ48" s="671"/>
      <c r="BR48" s="671"/>
      <c r="BS48" s="671"/>
      <c r="BT48" s="671"/>
      <c r="BU48" s="671"/>
      <c r="BV48" s="671"/>
      <c r="BW48" s="671"/>
      <c r="BX48" s="671"/>
      <c r="BY48" s="671"/>
      <c r="BZ48" s="671"/>
      <c r="CA48" s="671"/>
      <c r="CB48" s="671"/>
      <c r="CC48" s="671"/>
      <c r="CD48" s="671"/>
      <c r="CE48" s="671"/>
      <c r="CF48" s="671"/>
      <c r="CG48" s="671"/>
      <c r="CH48" s="671"/>
      <c r="CI48" s="671"/>
      <c r="CJ48" s="671"/>
      <c r="CK48" s="671"/>
      <c r="CL48" s="671"/>
      <c r="CM48" s="671"/>
      <c r="CN48" s="671"/>
      <c r="CO48" s="671"/>
      <c r="CP48" s="671"/>
      <c r="CQ48" s="671"/>
      <c r="CR48" s="671"/>
      <c r="CS48" s="671"/>
      <c r="CT48" s="671"/>
      <c r="CU48" s="671"/>
      <c r="CV48" s="671"/>
      <c r="CW48" s="671"/>
      <c r="CX48" s="671"/>
      <c r="CY48" s="671"/>
      <c r="CZ48" s="671"/>
      <c r="DA48" s="671"/>
      <c r="DB48" s="671"/>
      <c r="DC48" s="671"/>
      <c r="DD48" s="671"/>
      <c r="DE48" s="671"/>
      <c r="DF48" s="671"/>
      <c r="DG48" s="671"/>
      <c r="DH48" s="671"/>
      <c r="DI48" s="671"/>
      <c r="DJ48" s="671"/>
      <c r="DK48" s="671"/>
      <c r="DL48" s="671"/>
      <c r="DM48" s="671"/>
      <c r="DN48" s="671"/>
      <c r="DO48" s="671"/>
      <c r="DP48" s="671"/>
      <c r="DQ48" s="671"/>
      <c r="DR48" s="671"/>
      <c r="DS48" s="671"/>
      <c r="DT48" s="671"/>
      <c r="DU48" s="671"/>
      <c r="DV48" s="671"/>
      <c r="DW48" s="671"/>
      <c r="DX48" s="671"/>
      <c r="DY48" s="671"/>
      <c r="DZ48" s="671"/>
      <c r="EA48" s="671"/>
      <c r="EB48" s="671"/>
      <c r="EC48" s="671"/>
      <c r="ED48" s="671"/>
      <c r="EE48" s="671"/>
      <c r="EF48" s="671"/>
      <c r="EG48" s="671"/>
      <c r="EH48" s="671"/>
      <c r="EI48" s="671"/>
      <c r="EJ48" s="671"/>
      <c r="EK48" s="671"/>
      <c r="EL48" s="671"/>
      <c r="EM48" s="671"/>
      <c r="EN48" s="671"/>
      <c r="EO48" s="671"/>
      <c r="EP48" s="671"/>
      <c r="EQ48" s="671"/>
      <c r="ER48" s="671"/>
      <c r="ES48" s="671"/>
      <c r="ET48" s="671"/>
      <c r="EU48" s="671"/>
      <c r="EV48" s="671"/>
      <c r="EW48" s="671"/>
      <c r="EX48" s="671"/>
      <c r="EY48" s="671"/>
      <c r="EZ48" s="671"/>
      <c r="FA48" s="671"/>
      <c r="FB48" s="671"/>
      <c r="FC48" s="671"/>
      <c r="FD48" s="671"/>
      <c r="FE48" s="671"/>
      <c r="FF48" s="671"/>
      <c r="FG48" s="671"/>
      <c r="FH48" s="671"/>
      <c r="FI48" s="671"/>
      <c r="FJ48" s="671"/>
      <c r="FK48" s="671"/>
      <c r="FL48" s="671"/>
      <c r="FM48" s="671"/>
      <c r="FN48" s="671"/>
      <c r="FO48" s="671"/>
      <c r="FP48" s="671"/>
      <c r="FQ48" s="671"/>
      <c r="FR48" s="671"/>
      <c r="FS48" s="671"/>
      <c r="FT48" s="671"/>
      <c r="FU48" s="671"/>
      <c r="FV48" s="671"/>
      <c r="FW48" s="671"/>
      <c r="FX48" s="671"/>
      <c r="FY48" s="671"/>
      <c r="FZ48" s="671"/>
      <c r="GA48" s="671"/>
      <c r="GB48" s="671"/>
      <c r="GC48" s="671"/>
      <c r="GD48" s="671"/>
      <c r="GE48" s="671"/>
      <c r="GF48" s="671"/>
      <c r="GG48" s="671"/>
      <c r="GH48" s="671"/>
      <c r="GI48" s="671"/>
      <c r="GJ48" s="671"/>
      <c r="GK48" s="671"/>
      <c r="GL48" s="671"/>
      <c r="GM48" s="671"/>
      <c r="GN48" s="671"/>
      <c r="GO48" s="671"/>
      <c r="GP48" s="671"/>
      <c r="GQ48" s="671"/>
      <c r="GR48" s="671"/>
      <c r="GS48" s="671"/>
      <c r="GT48" s="671"/>
      <c r="GU48" s="671"/>
      <c r="GV48" s="671"/>
      <c r="GW48" s="671"/>
      <c r="GX48" s="671"/>
      <c r="GY48" s="671"/>
      <c r="GZ48" s="671"/>
      <c r="HA48" s="671"/>
      <c r="HB48" s="671"/>
      <c r="HC48" s="671"/>
      <c r="HD48" s="671"/>
      <c r="HE48" s="671"/>
      <c r="HF48" s="671"/>
      <c r="HG48" s="671"/>
      <c r="HH48" s="671"/>
      <c r="HI48" s="671"/>
      <c r="HJ48" s="671"/>
      <c r="HK48" s="671"/>
      <c r="HL48" s="671"/>
      <c r="HM48" s="671"/>
      <c r="HN48" s="671"/>
      <c r="HO48" s="671"/>
      <c r="HP48" s="671"/>
      <c r="HQ48" s="671"/>
      <c r="HR48" s="671"/>
      <c r="HS48" s="671"/>
      <c r="HT48" s="671"/>
      <c r="HU48" s="671"/>
      <c r="HV48" s="671"/>
      <c r="HW48" s="671"/>
      <c r="HX48" s="671"/>
      <c r="HY48" s="671"/>
      <c r="HZ48" s="671"/>
      <c r="IA48" s="671"/>
      <c r="IB48" s="671"/>
      <c r="IC48" s="671"/>
      <c r="ID48" s="671"/>
      <c r="IE48" s="671"/>
      <c r="IF48" s="671"/>
      <c r="IG48" s="671"/>
      <c r="IH48" s="671"/>
      <c r="II48" s="671"/>
      <c r="IJ48" s="671"/>
      <c r="IK48" s="671"/>
      <c r="IL48" s="671"/>
      <c r="IM48" s="671"/>
      <c r="IN48" s="671"/>
      <c r="IO48" s="671"/>
      <c r="IP48" s="671"/>
      <c r="IQ48" s="671"/>
      <c r="IR48" s="671"/>
      <c r="IS48" s="671"/>
      <c r="IT48" s="671"/>
      <c r="IU48" s="671"/>
      <c r="IV48" s="671"/>
    </row>
    <row r="49" spans="1:256" ht="36" x14ac:dyDescent="0.2">
      <c r="A49" s="938"/>
      <c r="B49" s="1031" t="s">
        <v>979</v>
      </c>
      <c r="C49" s="1345">
        <v>14027.14479</v>
      </c>
      <c r="D49" s="1252"/>
      <c r="E49" s="1241"/>
      <c r="F49" s="1200"/>
      <c r="G49" s="1200"/>
      <c r="H49" s="1200"/>
      <c r="I49" s="1200"/>
      <c r="J49" s="1224"/>
      <c r="K49" s="1200"/>
      <c r="L49" s="1200"/>
      <c r="M49" s="1200"/>
      <c r="N49" s="671"/>
      <c r="O49" s="671"/>
      <c r="P49" s="671"/>
      <c r="Q49" s="671"/>
      <c r="R49" s="671"/>
      <c r="S49" s="671"/>
      <c r="T49" s="671"/>
      <c r="U49" s="671"/>
      <c r="V49" s="671"/>
      <c r="W49" s="671"/>
      <c r="X49" s="671"/>
      <c r="Y49" s="671"/>
      <c r="Z49" s="671"/>
      <c r="AA49" s="671"/>
      <c r="AB49" s="671"/>
      <c r="AC49" s="671"/>
      <c r="AD49" s="671"/>
      <c r="AE49" s="671"/>
      <c r="AF49" s="671"/>
      <c r="AG49" s="671"/>
      <c r="AH49" s="671"/>
      <c r="AI49" s="671"/>
      <c r="AJ49" s="671"/>
      <c r="AK49" s="671"/>
      <c r="AL49" s="671"/>
      <c r="AM49" s="671"/>
      <c r="AN49" s="671"/>
      <c r="AO49" s="671"/>
      <c r="AP49" s="671"/>
      <c r="AQ49" s="671"/>
      <c r="AR49" s="671"/>
      <c r="AS49" s="671"/>
      <c r="AT49" s="671"/>
      <c r="AU49" s="671"/>
      <c r="AV49" s="671"/>
      <c r="AW49" s="671"/>
      <c r="AX49" s="671"/>
      <c r="AY49" s="671"/>
      <c r="AZ49" s="671"/>
      <c r="BA49" s="671"/>
      <c r="BB49" s="671"/>
      <c r="BC49" s="671"/>
      <c r="BD49" s="671"/>
      <c r="BE49" s="671"/>
      <c r="BF49" s="671"/>
      <c r="BG49" s="671"/>
      <c r="BH49" s="671"/>
      <c r="BI49" s="671"/>
      <c r="BJ49" s="671"/>
      <c r="BK49" s="671"/>
      <c r="BL49" s="671"/>
      <c r="BM49" s="671"/>
      <c r="BN49" s="671"/>
      <c r="BO49" s="671"/>
      <c r="BP49" s="671"/>
      <c r="BQ49" s="671"/>
      <c r="BR49" s="671"/>
      <c r="BS49" s="671"/>
      <c r="BT49" s="671"/>
      <c r="BU49" s="671"/>
      <c r="BV49" s="671"/>
      <c r="BW49" s="671"/>
      <c r="BX49" s="671"/>
      <c r="BY49" s="671"/>
      <c r="BZ49" s="671"/>
      <c r="CA49" s="671"/>
      <c r="CB49" s="671"/>
      <c r="CC49" s="671"/>
      <c r="CD49" s="671"/>
      <c r="CE49" s="671"/>
      <c r="CF49" s="671"/>
      <c r="CG49" s="671"/>
      <c r="CH49" s="671"/>
      <c r="CI49" s="671"/>
      <c r="CJ49" s="671"/>
      <c r="CK49" s="671"/>
      <c r="CL49" s="671"/>
      <c r="CM49" s="671"/>
      <c r="CN49" s="671"/>
      <c r="CO49" s="671"/>
      <c r="CP49" s="671"/>
      <c r="CQ49" s="671"/>
      <c r="CR49" s="671"/>
      <c r="CS49" s="671"/>
      <c r="CT49" s="671"/>
      <c r="CU49" s="671"/>
      <c r="CV49" s="671"/>
      <c r="CW49" s="671"/>
      <c r="CX49" s="671"/>
      <c r="CY49" s="671"/>
      <c r="CZ49" s="671"/>
      <c r="DA49" s="671"/>
      <c r="DB49" s="671"/>
      <c r="DC49" s="671"/>
      <c r="DD49" s="671"/>
      <c r="DE49" s="671"/>
      <c r="DF49" s="671"/>
      <c r="DG49" s="671"/>
      <c r="DH49" s="671"/>
      <c r="DI49" s="671"/>
      <c r="DJ49" s="671"/>
      <c r="DK49" s="671"/>
      <c r="DL49" s="671"/>
      <c r="DM49" s="671"/>
      <c r="DN49" s="671"/>
      <c r="DO49" s="671"/>
      <c r="DP49" s="671"/>
      <c r="DQ49" s="671"/>
      <c r="DR49" s="671"/>
      <c r="DS49" s="671"/>
      <c r="DT49" s="671"/>
      <c r="DU49" s="671"/>
      <c r="DV49" s="671"/>
      <c r="DW49" s="671"/>
      <c r="DX49" s="671"/>
      <c r="DY49" s="671"/>
      <c r="DZ49" s="671"/>
      <c r="EA49" s="671"/>
      <c r="EB49" s="671"/>
      <c r="EC49" s="671"/>
      <c r="ED49" s="671"/>
      <c r="EE49" s="671"/>
      <c r="EF49" s="671"/>
      <c r="EG49" s="671"/>
      <c r="EH49" s="671"/>
      <c r="EI49" s="671"/>
      <c r="EJ49" s="671"/>
      <c r="EK49" s="671"/>
      <c r="EL49" s="671"/>
      <c r="EM49" s="671"/>
      <c r="EN49" s="671"/>
      <c r="EO49" s="671"/>
      <c r="EP49" s="671"/>
      <c r="EQ49" s="671"/>
      <c r="ER49" s="671"/>
      <c r="ES49" s="671"/>
      <c r="ET49" s="671"/>
      <c r="EU49" s="671"/>
      <c r="EV49" s="671"/>
      <c r="EW49" s="671"/>
      <c r="EX49" s="671"/>
      <c r="EY49" s="671"/>
      <c r="EZ49" s="671"/>
      <c r="FA49" s="671"/>
      <c r="FB49" s="671"/>
      <c r="FC49" s="671"/>
      <c r="FD49" s="671"/>
      <c r="FE49" s="671"/>
      <c r="FF49" s="671"/>
      <c r="FG49" s="671"/>
      <c r="FH49" s="671"/>
      <c r="FI49" s="671"/>
      <c r="FJ49" s="671"/>
      <c r="FK49" s="671"/>
      <c r="FL49" s="671"/>
      <c r="FM49" s="671"/>
      <c r="FN49" s="671"/>
      <c r="FO49" s="671"/>
      <c r="FP49" s="671"/>
      <c r="FQ49" s="671"/>
      <c r="FR49" s="671"/>
      <c r="FS49" s="671"/>
      <c r="FT49" s="671"/>
      <c r="FU49" s="671"/>
      <c r="FV49" s="671"/>
      <c r="FW49" s="671"/>
      <c r="FX49" s="671"/>
      <c r="FY49" s="671"/>
      <c r="FZ49" s="671"/>
      <c r="GA49" s="671"/>
      <c r="GB49" s="671"/>
      <c r="GC49" s="671"/>
      <c r="GD49" s="671"/>
      <c r="GE49" s="671"/>
      <c r="GF49" s="671"/>
      <c r="GG49" s="671"/>
      <c r="GH49" s="671"/>
      <c r="GI49" s="671"/>
      <c r="GJ49" s="671"/>
      <c r="GK49" s="671"/>
      <c r="GL49" s="671"/>
      <c r="GM49" s="671"/>
      <c r="GN49" s="671"/>
      <c r="GO49" s="671"/>
      <c r="GP49" s="671"/>
      <c r="GQ49" s="671"/>
      <c r="GR49" s="671"/>
      <c r="GS49" s="671"/>
      <c r="GT49" s="671"/>
      <c r="GU49" s="671"/>
      <c r="GV49" s="671"/>
      <c r="GW49" s="671"/>
      <c r="GX49" s="671"/>
      <c r="GY49" s="671"/>
      <c r="GZ49" s="671"/>
      <c r="HA49" s="671"/>
      <c r="HB49" s="671"/>
      <c r="HC49" s="671"/>
      <c r="HD49" s="671"/>
      <c r="HE49" s="671"/>
      <c r="HF49" s="671"/>
      <c r="HG49" s="671"/>
      <c r="HH49" s="671"/>
      <c r="HI49" s="671"/>
      <c r="HJ49" s="671"/>
      <c r="HK49" s="671"/>
      <c r="HL49" s="671"/>
      <c r="HM49" s="671"/>
      <c r="HN49" s="671"/>
      <c r="HO49" s="671"/>
      <c r="HP49" s="671"/>
      <c r="HQ49" s="671"/>
      <c r="HR49" s="671"/>
      <c r="HS49" s="671"/>
      <c r="HT49" s="671"/>
      <c r="HU49" s="671"/>
      <c r="HV49" s="671"/>
      <c r="HW49" s="671"/>
      <c r="HX49" s="671"/>
      <c r="HY49" s="671"/>
      <c r="HZ49" s="671"/>
      <c r="IA49" s="671"/>
      <c r="IB49" s="671"/>
      <c r="IC49" s="671"/>
      <c r="ID49" s="671"/>
      <c r="IE49" s="671"/>
      <c r="IF49" s="671"/>
      <c r="IG49" s="671"/>
      <c r="IH49" s="671"/>
      <c r="II49" s="671"/>
      <c r="IJ49" s="671"/>
      <c r="IK49" s="671"/>
      <c r="IL49" s="671"/>
      <c r="IM49" s="671"/>
      <c r="IN49" s="671"/>
      <c r="IO49" s="671"/>
      <c r="IP49" s="671"/>
      <c r="IQ49" s="671"/>
      <c r="IR49" s="671"/>
      <c r="IS49" s="671"/>
      <c r="IT49" s="671"/>
      <c r="IU49" s="671"/>
      <c r="IV49" s="671"/>
    </row>
    <row r="50" spans="1:256" ht="27" customHeight="1" x14ac:dyDescent="0.2">
      <c r="A50" s="938"/>
      <c r="B50" s="1030" t="s">
        <v>980</v>
      </c>
      <c r="C50" s="1345">
        <v>10292.584999999999</v>
      </c>
      <c r="D50" s="1252"/>
      <c r="E50" s="1200"/>
      <c r="F50" s="1200"/>
      <c r="G50" s="1200"/>
      <c r="H50" s="1200"/>
      <c r="I50" s="1200"/>
      <c r="J50" s="1200"/>
      <c r="K50" s="1200"/>
      <c r="L50" s="1200"/>
      <c r="M50" s="1200"/>
      <c r="N50" s="671"/>
      <c r="O50" s="671"/>
      <c r="P50" s="671"/>
      <c r="Q50" s="671"/>
      <c r="R50" s="671"/>
      <c r="S50" s="671"/>
      <c r="T50" s="671"/>
      <c r="U50" s="671"/>
      <c r="V50" s="671"/>
      <c r="W50" s="671"/>
      <c r="X50" s="671"/>
      <c r="Y50" s="671"/>
      <c r="Z50" s="671"/>
      <c r="AA50" s="671"/>
      <c r="AB50" s="671"/>
      <c r="AC50" s="671"/>
      <c r="AD50" s="671"/>
      <c r="AE50" s="671"/>
      <c r="AF50" s="671"/>
      <c r="AG50" s="671"/>
      <c r="AH50" s="671"/>
      <c r="AI50" s="671"/>
      <c r="AJ50" s="671"/>
      <c r="AK50" s="671"/>
      <c r="AL50" s="671"/>
      <c r="AM50" s="671"/>
      <c r="AN50" s="671"/>
      <c r="AO50" s="671"/>
      <c r="AP50" s="671"/>
      <c r="AQ50" s="671"/>
      <c r="AR50" s="671"/>
      <c r="AS50" s="671"/>
      <c r="AT50" s="671"/>
      <c r="AU50" s="671"/>
      <c r="AV50" s="671"/>
      <c r="AW50" s="671"/>
      <c r="AX50" s="671"/>
      <c r="AY50" s="671"/>
      <c r="AZ50" s="671"/>
      <c r="BA50" s="671"/>
      <c r="BB50" s="671"/>
      <c r="BC50" s="671"/>
      <c r="BD50" s="671"/>
      <c r="BE50" s="671"/>
      <c r="BF50" s="671"/>
      <c r="BG50" s="671"/>
      <c r="BH50" s="671"/>
      <c r="BI50" s="671"/>
      <c r="BJ50" s="671"/>
      <c r="BK50" s="671"/>
      <c r="BL50" s="671"/>
      <c r="BM50" s="671"/>
      <c r="BN50" s="671"/>
      <c r="BO50" s="671"/>
      <c r="BP50" s="671"/>
      <c r="BQ50" s="671"/>
      <c r="BR50" s="671"/>
      <c r="BS50" s="671"/>
      <c r="BT50" s="671"/>
      <c r="BU50" s="671"/>
      <c r="BV50" s="671"/>
      <c r="BW50" s="671"/>
      <c r="BX50" s="671"/>
      <c r="BY50" s="671"/>
      <c r="BZ50" s="671"/>
      <c r="CA50" s="671"/>
      <c r="CB50" s="671"/>
      <c r="CC50" s="671"/>
      <c r="CD50" s="671"/>
      <c r="CE50" s="671"/>
      <c r="CF50" s="671"/>
      <c r="CG50" s="671"/>
      <c r="CH50" s="671"/>
      <c r="CI50" s="671"/>
      <c r="CJ50" s="671"/>
      <c r="CK50" s="671"/>
      <c r="CL50" s="671"/>
      <c r="CM50" s="671"/>
      <c r="CN50" s="671"/>
      <c r="CO50" s="671"/>
      <c r="CP50" s="671"/>
      <c r="CQ50" s="671"/>
      <c r="CR50" s="671"/>
      <c r="CS50" s="671"/>
      <c r="CT50" s="671"/>
      <c r="CU50" s="671"/>
      <c r="CV50" s="671"/>
      <c r="CW50" s="671"/>
      <c r="CX50" s="671"/>
      <c r="CY50" s="671"/>
      <c r="CZ50" s="671"/>
      <c r="DA50" s="671"/>
      <c r="DB50" s="671"/>
      <c r="DC50" s="671"/>
      <c r="DD50" s="671"/>
      <c r="DE50" s="671"/>
      <c r="DF50" s="671"/>
      <c r="DG50" s="671"/>
      <c r="DH50" s="671"/>
      <c r="DI50" s="671"/>
      <c r="DJ50" s="671"/>
      <c r="DK50" s="671"/>
      <c r="DL50" s="671"/>
      <c r="DM50" s="671"/>
      <c r="DN50" s="671"/>
      <c r="DO50" s="671"/>
      <c r="DP50" s="671"/>
      <c r="DQ50" s="671"/>
      <c r="DR50" s="671"/>
      <c r="DS50" s="671"/>
      <c r="DT50" s="671"/>
      <c r="DU50" s="671"/>
      <c r="DV50" s="671"/>
      <c r="DW50" s="671"/>
      <c r="DX50" s="671"/>
      <c r="DY50" s="671"/>
      <c r="DZ50" s="671"/>
      <c r="EA50" s="671"/>
      <c r="EB50" s="671"/>
      <c r="EC50" s="671"/>
      <c r="ED50" s="671"/>
      <c r="EE50" s="671"/>
      <c r="EF50" s="671"/>
      <c r="EG50" s="671"/>
      <c r="EH50" s="671"/>
      <c r="EI50" s="671"/>
      <c r="EJ50" s="671"/>
      <c r="EK50" s="671"/>
      <c r="EL50" s="671"/>
      <c r="EM50" s="671"/>
      <c r="EN50" s="671"/>
      <c r="EO50" s="671"/>
      <c r="EP50" s="671"/>
      <c r="EQ50" s="671"/>
      <c r="ER50" s="671"/>
      <c r="ES50" s="671"/>
      <c r="ET50" s="671"/>
      <c r="EU50" s="671"/>
      <c r="EV50" s="671"/>
      <c r="EW50" s="671"/>
      <c r="EX50" s="671"/>
      <c r="EY50" s="671"/>
      <c r="EZ50" s="671"/>
      <c r="FA50" s="671"/>
      <c r="FB50" s="671"/>
      <c r="FC50" s="671"/>
      <c r="FD50" s="671"/>
      <c r="FE50" s="671"/>
      <c r="FF50" s="671"/>
      <c r="FG50" s="671"/>
      <c r="FH50" s="671"/>
      <c r="FI50" s="671"/>
      <c r="FJ50" s="671"/>
      <c r="FK50" s="671"/>
      <c r="FL50" s="671"/>
      <c r="FM50" s="671"/>
      <c r="FN50" s="671"/>
      <c r="FO50" s="671"/>
      <c r="FP50" s="671"/>
      <c r="FQ50" s="671"/>
      <c r="FR50" s="671"/>
      <c r="FS50" s="671"/>
      <c r="FT50" s="671"/>
      <c r="FU50" s="671"/>
      <c r="FV50" s="671"/>
      <c r="FW50" s="671"/>
      <c r="FX50" s="671"/>
      <c r="FY50" s="671"/>
      <c r="FZ50" s="671"/>
      <c r="GA50" s="671"/>
      <c r="GB50" s="671"/>
      <c r="GC50" s="671"/>
      <c r="GD50" s="671"/>
      <c r="GE50" s="671"/>
      <c r="GF50" s="671"/>
      <c r="GG50" s="671"/>
      <c r="GH50" s="671"/>
      <c r="GI50" s="671"/>
      <c r="GJ50" s="671"/>
      <c r="GK50" s="671"/>
      <c r="GL50" s="671"/>
      <c r="GM50" s="671"/>
      <c r="GN50" s="671"/>
      <c r="GO50" s="671"/>
      <c r="GP50" s="671"/>
      <c r="GQ50" s="671"/>
      <c r="GR50" s="671"/>
      <c r="GS50" s="671"/>
      <c r="GT50" s="671"/>
      <c r="GU50" s="671"/>
      <c r="GV50" s="671"/>
      <c r="GW50" s="671"/>
      <c r="GX50" s="671"/>
      <c r="GY50" s="671"/>
      <c r="GZ50" s="671"/>
      <c r="HA50" s="671"/>
      <c r="HB50" s="671"/>
      <c r="HC50" s="671"/>
      <c r="HD50" s="671"/>
      <c r="HE50" s="671"/>
      <c r="HF50" s="671"/>
      <c r="HG50" s="671"/>
      <c r="HH50" s="671"/>
      <c r="HI50" s="671"/>
      <c r="HJ50" s="671"/>
      <c r="HK50" s="671"/>
      <c r="HL50" s="671"/>
      <c r="HM50" s="671"/>
      <c r="HN50" s="671"/>
      <c r="HO50" s="671"/>
      <c r="HP50" s="671"/>
      <c r="HQ50" s="671"/>
      <c r="HR50" s="671"/>
      <c r="HS50" s="671"/>
      <c r="HT50" s="671"/>
      <c r="HU50" s="671"/>
      <c r="HV50" s="671"/>
      <c r="HW50" s="671"/>
      <c r="HX50" s="671"/>
      <c r="HY50" s="671"/>
      <c r="HZ50" s="671"/>
      <c r="IA50" s="671"/>
      <c r="IB50" s="671"/>
      <c r="IC50" s="671"/>
      <c r="ID50" s="671"/>
      <c r="IE50" s="671"/>
      <c r="IF50" s="671"/>
      <c r="IG50" s="671"/>
      <c r="IH50" s="671"/>
      <c r="II50" s="671"/>
      <c r="IJ50" s="671"/>
      <c r="IK50" s="671"/>
      <c r="IL50" s="671"/>
      <c r="IM50" s="671"/>
      <c r="IN50" s="671"/>
      <c r="IO50" s="671"/>
      <c r="IP50" s="671"/>
      <c r="IQ50" s="671"/>
      <c r="IR50" s="671"/>
      <c r="IS50" s="671"/>
      <c r="IT50" s="671"/>
      <c r="IU50" s="671"/>
      <c r="IV50" s="671"/>
    </row>
    <row r="51" spans="1:256" ht="36" x14ac:dyDescent="0.2">
      <c r="A51" s="938"/>
      <c r="B51" s="1030" t="s">
        <v>981</v>
      </c>
      <c r="C51" s="1345">
        <v>3379.6930000000002</v>
      </c>
      <c r="D51" s="1252"/>
      <c r="E51" s="1200"/>
      <c r="F51" s="1200"/>
      <c r="G51" s="1200"/>
      <c r="H51" s="1200"/>
      <c r="I51" s="1200"/>
      <c r="J51" s="1228"/>
      <c r="K51" s="1200"/>
      <c r="L51" s="1200"/>
      <c r="M51" s="1200"/>
      <c r="N51" s="671"/>
      <c r="O51" s="671"/>
      <c r="P51" s="671"/>
      <c r="Q51" s="671"/>
      <c r="R51" s="671"/>
      <c r="S51" s="671"/>
      <c r="T51" s="671"/>
      <c r="U51" s="671"/>
      <c r="V51" s="671"/>
      <c r="W51" s="671"/>
      <c r="X51" s="671"/>
      <c r="Y51" s="671"/>
      <c r="Z51" s="671"/>
      <c r="AA51" s="671"/>
      <c r="AB51" s="671"/>
      <c r="AC51" s="671"/>
      <c r="AD51" s="671"/>
      <c r="AE51" s="671"/>
      <c r="AF51" s="671"/>
      <c r="AG51" s="671"/>
      <c r="AH51" s="671"/>
      <c r="AI51" s="671"/>
      <c r="AJ51" s="671"/>
      <c r="AK51" s="671"/>
      <c r="AL51" s="671"/>
      <c r="AM51" s="671"/>
      <c r="AN51" s="671"/>
      <c r="AO51" s="671"/>
      <c r="AP51" s="671"/>
      <c r="AQ51" s="671"/>
      <c r="AR51" s="671"/>
      <c r="AS51" s="671"/>
      <c r="AT51" s="671"/>
      <c r="AU51" s="671"/>
      <c r="AV51" s="671"/>
      <c r="AW51" s="671"/>
      <c r="AX51" s="671"/>
      <c r="AY51" s="671"/>
      <c r="AZ51" s="671"/>
      <c r="BA51" s="671"/>
      <c r="BB51" s="671"/>
      <c r="BC51" s="671"/>
      <c r="BD51" s="671"/>
      <c r="BE51" s="671"/>
      <c r="BF51" s="671"/>
      <c r="BG51" s="671"/>
      <c r="BH51" s="671"/>
      <c r="BI51" s="671"/>
      <c r="BJ51" s="671"/>
      <c r="BK51" s="671"/>
      <c r="BL51" s="671"/>
      <c r="BM51" s="671"/>
      <c r="BN51" s="671"/>
      <c r="BO51" s="671"/>
      <c r="BP51" s="671"/>
      <c r="BQ51" s="671"/>
      <c r="BR51" s="671"/>
      <c r="BS51" s="671"/>
      <c r="BT51" s="671"/>
      <c r="BU51" s="671"/>
      <c r="BV51" s="671"/>
      <c r="BW51" s="671"/>
      <c r="BX51" s="671"/>
      <c r="BY51" s="671"/>
      <c r="BZ51" s="671"/>
      <c r="CA51" s="671"/>
      <c r="CB51" s="671"/>
      <c r="CC51" s="671"/>
      <c r="CD51" s="671"/>
      <c r="CE51" s="671"/>
      <c r="CF51" s="671"/>
      <c r="CG51" s="671"/>
      <c r="CH51" s="671"/>
      <c r="CI51" s="671"/>
      <c r="CJ51" s="671"/>
      <c r="CK51" s="671"/>
      <c r="CL51" s="671"/>
      <c r="CM51" s="671"/>
      <c r="CN51" s="671"/>
      <c r="CO51" s="671"/>
      <c r="CP51" s="671"/>
      <c r="CQ51" s="671"/>
      <c r="CR51" s="671"/>
      <c r="CS51" s="671"/>
      <c r="CT51" s="671"/>
      <c r="CU51" s="671"/>
      <c r="CV51" s="671"/>
      <c r="CW51" s="671"/>
      <c r="CX51" s="671"/>
      <c r="CY51" s="671"/>
      <c r="CZ51" s="671"/>
      <c r="DA51" s="671"/>
      <c r="DB51" s="671"/>
      <c r="DC51" s="671"/>
      <c r="DD51" s="671"/>
      <c r="DE51" s="671"/>
      <c r="DF51" s="671"/>
      <c r="DG51" s="671"/>
      <c r="DH51" s="671"/>
      <c r="DI51" s="671"/>
      <c r="DJ51" s="671"/>
      <c r="DK51" s="671"/>
      <c r="DL51" s="671"/>
      <c r="DM51" s="671"/>
      <c r="DN51" s="671"/>
      <c r="DO51" s="671"/>
      <c r="DP51" s="671"/>
      <c r="DQ51" s="671"/>
      <c r="DR51" s="671"/>
      <c r="DS51" s="671"/>
      <c r="DT51" s="671"/>
      <c r="DU51" s="671"/>
      <c r="DV51" s="671"/>
      <c r="DW51" s="671"/>
      <c r="DX51" s="671"/>
      <c r="DY51" s="671"/>
      <c r="DZ51" s="671"/>
      <c r="EA51" s="671"/>
      <c r="EB51" s="671"/>
      <c r="EC51" s="671"/>
      <c r="ED51" s="671"/>
      <c r="EE51" s="671"/>
      <c r="EF51" s="671"/>
      <c r="EG51" s="671"/>
      <c r="EH51" s="671"/>
      <c r="EI51" s="671"/>
      <c r="EJ51" s="671"/>
      <c r="EK51" s="671"/>
      <c r="EL51" s="671"/>
      <c r="EM51" s="671"/>
      <c r="EN51" s="671"/>
      <c r="EO51" s="671"/>
      <c r="EP51" s="671"/>
      <c r="EQ51" s="671"/>
      <c r="ER51" s="671"/>
      <c r="ES51" s="671"/>
      <c r="ET51" s="671"/>
      <c r="EU51" s="671"/>
      <c r="EV51" s="671"/>
      <c r="EW51" s="671"/>
      <c r="EX51" s="671"/>
      <c r="EY51" s="671"/>
      <c r="EZ51" s="671"/>
      <c r="FA51" s="671"/>
      <c r="FB51" s="671"/>
      <c r="FC51" s="671"/>
      <c r="FD51" s="671"/>
      <c r="FE51" s="671"/>
      <c r="FF51" s="671"/>
      <c r="FG51" s="671"/>
      <c r="FH51" s="671"/>
      <c r="FI51" s="671"/>
      <c r="FJ51" s="671"/>
      <c r="FK51" s="671"/>
      <c r="FL51" s="671"/>
      <c r="FM51" s="671"/>
      <c r="FN51" s="671"/>
      <c r="FO51" s="671"/>
      <c r="FP51" s="671"/>
      <c r="FQ51" s="671"/>
      <c r="FR51" s="671"/>
      <c r="FS51" s="671"/>
      <c r="FT51" s="671"/>
      <c r="FU51" s="671"/>
      <c r="FV51" s="671"/>
      <c r="FW51" s="671"/>
      <c r="FX51" s="671"/>
      <c r="FY51" s="671"/>
      <c r="FZ51" s="671"/>
      <c r="GA51" s="671"/>
      <c r="GB51" s="671"/>
      <c r="GC51" s="671"/>
      <c r="GD51" s="671"/>
      <c r="GE51" s="671"/>
      <c r="GF51" s="671"/>
      <c r="GG51" s="671"/>
      <c r="GH51" s="671"/>
      <c r="GI51" s="671"/>
      <c r="GJ51" s="671"/>
      <c r="GK51" s="671"/>
      <c r="GL51" s="671"/>
      <c r="GM51" s="671"/>
      <c r="GN51" s="671"/>
      <c r="GO51" s="671"/>
      <c r="GP51" s="671"/>
      <c r="GQ51" s="671"/>
      <c r="GR51" s="671"/>
      <c r="GS51" s="671"/>
      <c r="GT51" s="671"/>
      <c r="GU51" s="671"/>
      <c r="GV51" s="671"/>
      <c r="GW51" s="671"/>
      <c r="GX51" s="671"/>
      <c r="GY51" s="671"/>
      <c r="GZ51" s="671"/>
      <c r="HA51" s="671"/>
      <c r="HB51" s="671"/>
      <c r="HC51" s="671"/>
      <c r="HD51" s="671"/>
      <c r="HE51" s="671"/>
      <c r="HF51" s="671"/>
      <c r="HG51" s="671"/>
      <c r="HH51" s="671"/>
      <c r="HI51" s="671"/>
      <c r="HJ51" s="671"/>
      <c r="HK51" s="671"/>
      <c r="HL51" s="671"/>
      <c r="HM51" s="671"/>
      <c r="HN51" s="671"/>
      <c r="HO51" s="671"/>
      <c r="HP51" s="671"/>
      <c r="HQ51" s="671"/>
      <c r="HR51" s="671"/>
      <c r="HS51" s="671"/>
      <c r="HT51" s="671"/>
      <c r="HU51" s="671"/>
      <c r="HV51" s="671"/>
      <c r="HW51" s="671"/>
      <c r="HX51" s="671"/>
      <c r="HY51" s="671"/>
      <c r="HZ51" s="671"/>
      <c r="IA51" s="671"/>
      <c r="IB51" s="671"/>
      <c r="IC51" s="671"/>
      <c r="ID51" s="671"/>
      <c r="IE51" s="671"/>
      <c r="IF51" s="671"/>
      <c r="IG51" s="671"/>
      <c r="IH51" s="671"/>
      <c r="II51" s="671"/>
      <c r="IJ51" s="671"/>
      <c r="IK51" s="671"/>
      <c r="IL51" s="671"/>
      <c r="IM51" s="671"/>
      <c r="IN51" s="671"/>
      <c r="IO51" s="671"/>
      <c r="IP51" s="671"/>
      <c r="IQ51" s="671"/>
      <c r="IR51" s="671"/>
      <c r="IS51" s="671"/>
      <c r="IT51" s="671"/>
      <c r="IU51" s="671"/>
      <c r="IV51" s="671"/>
    </row>
    <row r="52" spans="1:256" ht="48" x14ac:dyDescent="0.2">
      <c r="A52" s="938"/>
      <c r="B52" s="1030" t="s">
        <v>982</v>
      </c>
      <c r="C52" s="1345">
        <v>2331.3143599999999</v>
      </c>
      <c r="D52" s="1252"/>
      <c r="E52" s="1200"/>
      <c r="F52" s="1200"/>
      <c r="G52" s="1200"/>
      <c r="H52" s="1200"/>
      <c r="I52" s="1200"/>
      <c r="J52" s="1200"/>
      <c r="K52" s="1200"/>
      <c r="L52" s="1200"/>
      <c r="M52" s="1200"/>
      <c r="N52" s="671"/>
      <c r="O52" s="671"/>
      <c r="P52" s="671"/>
      <c r="Q52" s="671"/>
      <c r="R52" s="671"/>
      <c r="S52" s="671"/>
      <c r="T52" s="671"/>
      <c r="U52" s="671"/>
      <c r="V52" s="671"/>
      <c r="W52" s="671"/>
      <c r="X52" s="671"/>
      <c r="Y52" s="671"/>
      <c r="Z52" s="671"/>
      <c r="AA52" s="671"/>
      <c r="AB52" s="671"/>
      <c r="AC52" s="671"/>
      <c r="AD52" s="671"/>
      <c r="AE52" s="671"/>
      <c r="AF52" s="671"/>
      <c r="AG52" s="671"/>
      <c r="AH52" s="671"/>
      <c r="AI52" s="671"/>
      <c r="AJ52" s="671"/>
      <c r="AK52" s="671"/>
      <c r="AL52" s="671"/>
      <c r="AM52" s="671"/>
      <c r="AN52" s="671"/>
      <c r="AO52" s="671"/>
      <c r="AP52" s="671"/>
      <c r="AQ52" s="671"/>
      <c r="AR52" s="671"/>
      <c r="AS52" s="671"/>
      <c r="AT52" s="671"/>
      <c r="AU52" s="671"/>
      <c r="AV52" s="671"/>
      <c r="AW52" s="671"/>
      <c r="AX52" s="671"/>
      <c r="AY52" s="671"/>
      <c r="AZ52" s="671"/>
      <c r="BA52" s="671"/>
      <c r="BB52" s="671"/>
      <c r="BC52" s="671"/>
      <c r="BD52" s="671"/>
      <c r="BE52" s="671"/>
      <c r="BF52" s="671"/>
      <c r="BG52" s="671"/>
      <c r="BH52" s="671"/>
      <c r="BI52" s="671"/>
      <c r="BJ52" s="671"/>
      <c r="BK52" s="671"/>
      <c r="BL52" s="671"/>
      <c r="BM52" s="671"/>
      <c r="BN52" s="671"/>
      <c r="BO52" s="671"/>
      <c r="BP52" s="671"/>
      <c r="BQ52" s="671"/>
      <c r="BR52" s="671"/>
      <c r="BS52" s="671"/>
      <c r="BT52" s="671"/>
      <c r="BU52" s="671"/>
      <c r="BV52" s="671"/>
      <c r="BW52" s="671"/>
      <c r="BX52" s="671"/>
      <c r="BY52" s="671"/>
      <c r="BZ52" s="671"/>
      <c r="CA52" s="671"/>
      <c r="CB52" s="671"/>
      <c r="CC52" s="671"/>
      <c r="CD52" s="671"/>
      <c r="CE52" s="671"/>
      <c r="CF52" s="671"/>
      <c r="CG52" s="671"/>
      <c r="CH52" s="671"/>
      <c r="CI52" s="671"/>
      <c r="CJ52" s="671"/>
      <c r="CK52" s="671"/>
      <c r="CL52" s="671"/>
      <c r="CM52" s="671"/>
      <c r="CN52" s="671"/>
      <c r="CO52" s="671"/>
      <c r="CP52" s="671"/>
      <c r="CQ52" s="671"/>
      <c r="CR52" s="671"/>
      <c r="CS52" s="671"/>
      <c r="CT52" s="671"/>
      <c r="CU52" s="671"/>
      <c r="CV52" s="671"/>
      <c r="CW52" s="671"/>
      <c r="CX52" s="671"/>
      <c r="CY52" s="671"/>
      <c r="CZ52" s="671"/>
      <c r="DA52" s="671"/>
      <c r="DB52" s="671"/>
      <c r="DC52" s="671"/>
      <c r="DD52" s="671"/>
      <c r="DE52" s="671"/>
      <c r="DF52" s="671"/>
      <c r="DG52" s="671"/>
      <c r="DH52" s="671"/>
      <c r="DI52" s="671"/>
      <c r="DJ52" s="671"/>
      <c r="DK52" s="671"/>
      <c r="DL52" s="671"/>
      <c r="DM52" s="671"/>
      <c r="DN52" s="671"/>
      <c r="DO52" s="671"/>
      <c r="DP52" s="671"/>
      <c r="DQ52" s="671"/>
      <c r="DR52" s="671"/>
      <c r="DS52" s="671"/>
      <c r="DT52" s="671"/>
      <c r="DU52" s="671"/>
      <c r="DV52" s="671"/>
      <c r="DW52" s="671"/>
      <c r="DX52" s="671"/>
      <c r="DY52" s="671"/>
      <c r="DZ52" s="671"/>
      <c r="EA52" s="671"/>
      <c r="EB52" s="671"/>
      <c r="EC52" s="671"/>
      <c r="ED52" s="671"/>
      <c r="EE52" s="671"/>
      <c r="EF52" s="671"/>
      <c r="EG52" s="671"/>
      <c r="EH52" s="671"/>
      <c r="EI52" s="671"/>
      <c r="EJ52" s="671"/>
      <c r="EK52" s="671"/>
      <c r="EL52" s="671"/>
      <c r="EM52" s="671"/>
      <c r="EN52" s="671"/>
      <c r="EO52" s="671"/>
      <c r="EP52" s="671"/>
      <c r="EQ52" s="671"/>
      <c r="ER52" s="671"/>
      <c r="ES52" s="671"/>
      <c r="ET52" s="671"/>
      <c r="EU52" s="671"/>
      <c r="EV52" s="671"/>
      <c r="EW52" s="671"/>
      <c r="EX52" s="671"/>
      <c r="EY52" s="671"/>
      <c r="EZ52" s="671"/>
      <c r="FA52" s="671"/>
      <c r="FB52" s="671"/>
      <c r="FC52" s="671"/>
      <c r="FD52" s="671"/>
      <c r="FE52" s="671"/>
      <c r="FF52" s="671"/>
      <c r="FG52" s="671"/>
      <c r="FH52" s="671"/>
      <c r="FI52" s="671"/>
      <c r="FJ52" s="671"/>
      <c r="FK52" s="671"/>
      <c r="FL52" s="671"/>
      <c r="FM52" s="671"/>
      <c r="FN52" s="671"/>
      <c r="FO52" s="671"/>
      <c r="FP52" s="671"/>
      <c r="FQ52" s="671"/>
      <c r="FR52" s="671"/>
      <c r="FS52" s="671"/>
      <c r="FT52" s="671"/>
      <c r="FU52" s="671"/>
      <c r="FV52" s="671"/>
      <c r="FW52" s="671"/>
      <c r="FX52" s="671"/>
      <c r="FY52" s="671"/>
      <c r="FZ52" s="671"/>
      <c r="GA52" s="671"/>
      <c r="GB52" s="671"/>
      <c r="GC52" s="671"/>
      <c r="GD52" s="671"/>
      <c r="GE52" s="671"/>
      <c r="GF52" s="671"/>
      <c r="GG52" s="671"/>
      <c r="GH52" s="671"/>
      <c r="GI52" s="671"/>
      <c r="GJ52" s="671"/>
      <c r="GK52" s="671"/>
      <c r="GL52" s="671"/>
      <c r="GM52" s="671"/>
      <c r="GN52" s="671"/>
      <c r="GO52" s="671"/>
      <c r="GP52" s="671"/>
      <c r="GQ52" s="671"/>
      <c r="GR52" s="671"/>
      <c r="GS52" s="671"/>
      <c r="GT52" s="671"/>
      <c r="GU52" s="671"/>
      <c r="GV52" s="671"/>
      <c r="GW52" s="671"/>
      <c r="GX52" s="671"/>
      <c r="GY52" s="671"/>
      <c r="GZ52" s="671"/>
      <c r="HA52" s="671"/>
      <c r="HB52" s="671"/>
      <c r="HC52" s="671"/>
      <c r="HD52" s="671"/>
      <c r="HE52" s="671"/>
      <c r="HF52" s="671"/>
      <c r="HG52" s="671"/>
      <c r="HH52" s="671"/>
      <c r="HI52" s="671"/>
      <c r="HJ52" s="671"/>
      <c r="HK52" s="671"/>
      <c r="HL52" s="671"/>
      <c r="HM52" s="671"/>
      <c r="HN52" s="671"/>
      <c r="HO52" s="671"/>
      <c r="HP52" s="671"/>
      <c r="HQ52" s="671"/>
      <c r="HR52" s="671"/>
      <c r="HS52" s="671"/>
      <c r="HT52" s="671"/>
      <c r="HU52" s="671"/>
      <c r="HV52" s="671"/>
      <c r="HW52" s="671"/>
      <c r="HX52" s="671"/>
      <c r="HY52" s="671"/>
      <c r="HZ52" s="671"/>
      <c r="IA52" s="671"/>
      <c r="IB52" s="671"/>
      <c r="IC52" s="671"/>
      <c r="ID52" s="671"/>
      <c r="IE52" s="671"/>
      <c r="IF52" s="671"/>
      <c r="IG52" s="671"/>
      <c r="IH52" s="671"/>
      <c r="II52" s="671"/>
      <c r="IJ52" s="671"/>
      <c r="IK52" s="671"/>
      <c r="IL52" s="671"/>
      <c r="IM52" s="671"/>
      <c r="IN52" s="671"/>
      <c r="IO52" s="671"/>
      <c r="IP52" s="671"/>
      <c r="IQ52" s="671"/>
      <c r="IR52" s="671"/>
      <c r="IS52" s="671"/>
      <c r="IT52" s="671"/>
      <c r="IU52" s="671"/>
      <c r="IV52" s="671"/>
    </row>
    <row r="53" spans="1:256" ht="72" x14ac:dyDescent="0.2">
      <c r="A53" s="938"/>
      <c r="B53" s="1031" t="s">
        <v>983</v>
      </c>
      <c r="C53" s="1345">
        <v>952.51125000000002</v>
      </c>
      <c r="D53" s="1252"/>
      <c r="E53" s="1200"/>
      <c r="F53" s="1200"/>
      <c r="G53" s="1200"/>
      <c r="H53" s="1200"/>
      <c r="I53" s="1200"/>
      <c r="J53" s="1200"/>
      <c r="K53" s="1200"/>
      <c r="L53" s="1200"/>
      <c r="M53" s="1200"/>
      <c r="N53" s="671"/>
      <c r="O53" s="671"/>
      <c r="P53" s="671"/>
      <c r="Q53" s="671"/>
      <c r="R53" s="671"/>
      <c r="S53" s="671"/>
      <c r="T53" s="671"/>
      <c r="U53" s="671"/>
      <c r="V53" s="671"/>
      <c r="W53" s="671"/>
      <c r="X53" s="671"/>
      <c r="Y53" s="671"/>
      <c r="Z53" s="671"/>
      <c r="AA53" s="671"/>
      <c r="AB53" s="671"/>
      <c r="AC53" s="671"/>
      <c r="AD53" s="671"/>
      <c r="AE53" s="671"/>
      <c r="AF53" s="671"/>
      <c r="AG53" s="671"/>
      <c r="AH53" s="671"/>
      <c r="AI53" s="671"/>
      <c r="AJ53" s="671"/>
      <c r="AK53" s="671"/>
      <c r="AL53" s="671"/>
      <c r="AM53" s="671"/>
      <c r="AN53" s="671"/>
      <c r="AO53" s="671"/>
      <c r="AP53" s="671"/>
      <c r="AQ53" s="671"/>
      <c r="AR53" s="671"/>
      <c r="AS53" s="671"/>
      <c r="AT53" s="671"/>
      <c r="AU53" s="671"/>
      <c r="AV53" s="671"/>
      <c r="AW53" s="671"/>
      <c r="AX53" s="671"/>
      <c r="AY53" s="671"/>
      <c r="AZ53" s="671"/>
      <c r="BA53" s="671"/>
      <c r="BB53" s="671"/>
      <c r="BC53" s="671"/>
      <c r="BD53" s="671"/>
      <c r="BE53" s="671"/>
      <c r="BF53" s="671"/>
      <c r="BG53" s="671"/>
      <c r="BH53" s="671"/>
      <c r="BI53" s="671"/>
      <c r="BJ53" s="671"/>
      <c r="BK53" s="671"/>
      <c r="BL53" s="671"/>
      <c r="BM53" s="671"/>
      <c r="BN53" s="671"/>
      <c r="BO53" s="671"/>
      <c r="BP53" s="671"/>
      <c r="BQ53" s="671"/>
      <c r="BR53" s="671"/>
      <c r="BS53" s="671"/>
      <c r="BT53" s="671"/>
      <c r="BU53" s="671"/>
      <c r="BV53" s="671"/>
      <c r="BW53" s="671"/>
      <c r="BX53" s="671"/>
      <c r="BY53" s="671"/>
      <c r="BZ53" s="671"/>
      <c r="CA53" s="671"/>
      <c r="CB53" s="671"/>
      <c r="CC53" s="671"/>
      <c r="CD53" s="671"/>
      <c r="CE53" s="671"/>
      <c r="CF53" s="671"/>
      <c r="CG53" s="671"/>
      <c r="CH53" s="671"/>
      <c r="CI53" s="671"/>
      <c r="CJ53" s="671"/>
      <c r="CK53" s="671"/>
      <c r="CL53" s="671"/>
      <c r="CM53" s="671"/>
      <c r="CN53" s="671"/>
      <c r="CO53" s="671"/>
      <c r="CP53" s="671"/>
      <c r="CQ53" s="671"/>
      <c r="CR53" s="671"/>
      <c r="CS53" s="671"/>
      <c r="CT53" s="671"/>
      <c r="CU53" s="671"/>
      <c r="CV53" s="671"/>
      <c r="CW53" s="671"/>
      <c r="CX53" s="671"/>
      <c r="CY53" s="671"/>
      <c r="CZ53" s="671"/>
      <c r="DA53" s="671"/>
      <c r="DB53" s="671"/>
      <c r="DC53" s="671"/>
      <c r="DD53" s="671"/>
      <c r="DE53" s="671"/>
      <c r="DF53" s="671"/>
      <c r="DG53" s="671"/>
      <c r="DH53" s="671"/>
      <c r="DI53" s="671"/>
      <c r="DJ53" s="671"/>
      <c r="DK53" s="671"/>
      <c r="DL53" s="671"/>
      <c r="DM53" s="671"/>
      <c r="DN53" s="671"/>
      <c r="DO53" s="671"/>
      <c r="DP53" s="671"/>
      <c r="DQ53" s="671"/>
      <c r="DR53" s="671"/>
      <c r="DS53" s="671"/>
      <c r="DT53" s="671"/>
      <c r="DU53" s="671"/>
      <c r="DV53" s="671"/>
      <c r="DW53" s="671"/>
      <c r="DX53" s="671"/>
      <c r="DY53" s="671"/>
      <c r="DZ53" s="671"/>
      <c r="EA53" s="671"/>
      <c r="EB53" s="671"/>
      <c r="EC53" s="671"/>
      <c r="ED53" s="671"/>
      <c r="EE53" s="671"/>
      <c r="EF53" s="671"/>
      <c r="EG53" s="671"/>
      <c r="EH53" s="671"/>
      <c r="EI53" s="671"/>
      <c r="EJ53" s="671"/>
      <c r="EK53" s="671"/>
      <c r="EL53" s="671"/>
      <c r="EM53" s="671"/>
      <c r="EN53" s="671"/>
      <c r="EO53" s="671"/>
      <c r="EP53" s="671"/>
      <c r="EQ53" s="671"/>
      <c r="ER53" s="671"/>
      <c r="ES53" s="671"/>
      <c r="ET53" s="671"/>
      <c r="EU53" s="671"/>
      <c r="EV53" s="671"/>
      <c r="EW53" s="671"/>
      <c r="EX53" s="671"/>
      <c r="EY53" s="671"/>
      <c r="EZ53" s="671"/>
      <c r="FA53" s="671"/>
      <c r="FB53" s="671"/>
      <c r="FC53" s="671"/>
      <c r="FD53" s="671"/>
      <c r="FE53" s="671"/>
      <c r="FF53" s="671"/>
      <c r="FG53" s="671"/>
      <c r="FH53" s="671"/>
      <c r="FI53" s="671"/>
      <c r="FJ53" s="671"/>
      <c r="FK53" s="671"/>
      <c r="FL53" s="671"/>
      <c r="FM53" s="671"/>
      <c r="FN53" s="671"/>
      <c r="FO53" s="671"/>
      <c r="FP53" s="671"/>
      <c r="FQ53" s="671"/>
      <c r="FR53" s="671"/>
      <c r="FS53" s="671"/>
      <c r="FT53" s="671"/>
      <c r="FU53" s="671"/>
      <c r="FV53" s="671"/>
      <c r="FW53" s="671"/>
      <c r="FX53" s="671"/>
      <c r="FY53" s="671"/>
      <c r="FZ53" s="671"/>
      <c r="GA53" s="671"/>
      <c r="GB53" s="671"/>
      <c r="GC53" s="671"/>
      <c r="GD53" s="671"/>
      <c r="GE53" s="671"/>
      <c r="GF53" s="671"/>
      <c r="GG53" s="671"/>
      <c r="GH53" s="671"/>
      <c r="GI53" s="671"/>
      <c r="GJ53" s="671"/>
      <c r="GK53" s="671"/>
      <c r="GL53" s="671"/>
      <c r="GM53" s="671"/>
      <c r="GN53" s="671"/>
      <c r="GO53" s="671"/>
      <c r="GP53" s="671"/>
      <c r="GQ53" s="671"/>
      <c r="GR53" s="671"/>
      <c r="GS53" s="671"/>
      <c r="GT53" s="671"/>
      <c r="GU53" s="671"/>
      <c r="GV53" s="671"/>
      <c r="GW53" s="671"/>
      <c r="GX53" s="671"/>
      <c r="GY53" s="671"/>
      <c r="GZ53" s="671"/>
      <c r="HA53" s="671"/>
      <c r="HB53" s="671"/>
      <c r="HC53" s="671"/>
      <c r="HD53" s="671"/>
      <c r="HE53" s="671"/>
      <c r="HF53" s="671"/>
      <c r="HG53" s="671"/>
      <c r="HH53" s="671"/>
      <c r="HI53" s="671"/>
      <c r="HJ53" s="671"/>
      <c r="HK53" s="671"/>
      <c r="HL53" s="671"/>
      <c r="HM53" s="671"/>
      <c r="HN53" s="671"/>
      <c r="HO53" s="671"/>
      <c r="HP53" s="671"/>
      <c r="HQ53" s="671"/>
      <c r="HR53" s="671"/>
      <c r="HS53" s="671"/>
      <c r="HT53" s="671"/>
      <c r="HU53" s="671"/>
      <c r="HV53" s="671"/>
      <c r="HW53" s="671"/>
      <c r="HX53" s="671"/>
      <c r="HY53" s="671"/>
      <c r="HZ53" s="671"/>
      <c r="IA53" s="671"/>
      <c r="IB53" s="671"/>
      <c r="IC53" s="671"/>
      <c r="ID53" s="671"/>
      <c r="IE53" s="671"/>
      <c r="IF53" s="671"/>
      <c r="IG53" s="671"/>
      <c r="IH53" s="671"/>
      <c r="II53" s="671"/>
      <c r="IJ53" s="671"/>
      <c r="IK53" s="671"/>
      <c r="IL53" s="671"/>
      <c r="IM53" s="671"/>
      <c r="IN53" s="671"/>
      <c r="IO53" s="671"/>
      <c r="IP53" s="671"/>
      <c r="IQ53" s="671"/>
      <c r="IR53" s="671"/>
      <c r="IS53" s="671"/>
      <c r="IT53" s="671"/>
      <c r="IU53" s="671"/>
      <c r="IV53" s="671"/>
    </row>
    <row r="54" spans="1:256" ht="36" x14ac:dyDescent="0.2">
      <c r="A54" s="86"/>
      <c r="B54" s="1027" t="s">
        <v>984</v>
      </c>
      <c r="C54" s="1345">
        <v>170.27846</v>
      </c>
      <c r="D54" s="1253"/>
      <c r="E54" s="1200"/>
      <c r="F54" s="1200"/>
      <c r="G54" s="1200"/>
      <c r="H54" s="1200"/>
      <c r="I54" s="1200"/>
      <c r="J54" s="1200"/>
      <c r="K54" s="1200"/>
      <c r="L54" s="1200"/>
      <c r="M54" s="1200"/>
      <c r="N54" s="671"/>
      <c r="O54" s="671"/>
      <c r="P54" s="671"/>
      <c r="Q54" s="671"/>
      <c r="R54" s="671"/>
      <c r="S54" s="671"/>
      <c r="T54" s="671"/>
      <c r="U54" s="671"/>
      <c r="V54" s="671"/>
      <c r="W54" s="671"/>
      <c r="X54" s="671"/>
      <c r="Y54" s="671"/>
      <c r="Z54" s="671"/>
      <c r="AA54" s="671"/>
      <c r="AB54" s="671"/>
      <c r="AC54" s="671"/>
      <c r="AD54" s="671"/>
      <c r="AE54" s="671"/>
      <c r="AF54" s="671"/>
      <c r="AG54" s="671"/>
      <c r="AH54" s="671"/>
      <c r="AI54" s="671"/>
      <c r="AJ54" s="671"/>
      <c r="AK54" s="671"/>
      <c r="AL54" s="671"/>
      <c r="AM54" s="671"/>
      <c r="AN54" s="671"/>
      <c r="AO54" s="671"/>
      <c r="AP54" s="671"/>
      <c r="AQ54" s="671"/>
      <c r="AR54" s="671"/>
      <c r="AS54" s="671"/>
      <c r="AT54" s="671"/>
      <c r="AU54" s="671"/>
      <c r="AV54" s="671"/>
      <c r="AW54" s="671"/>
      <c r="AX54" s="671"/>
      <c r="AY54" s="671"/>
      <c r="AZ54" s="671"/>
      <c r="BA54" s="671"/>
      <c r="BB54" s="671"/>
      <c r="BC54" s="671"/>
      <c r="BD54" s="671"/>
      <c r="BE54" s="671"/>
      <c r="BF54" s="671"/>
      <c r="BG54" s="671"/>
      <c r="BH54" s="671"/>
      <c r="BI54" s="671"/>
      <c r="BJ54" s="671"/>
      <c r="BK54" s="671"/>
      <c r="BL54" s="671"/>
      <c r="BM54" s="671"/>
      <c r="BN54" s="671"/>
      <c r="BO54" s="671"/>
      <c r="BP54" s="671"/>
      <c r="BQ54" s="671"/>
      <c r="BR54" s="671"/>
      <c r="BS54" s="671"/>
      <c r="BT54" s="671"/>
      <c r="BU54" s="671"/>
      <c r="BV54" s="671"/>
      <c r="BW54" s="671"/>
      <c r="BX54" s="671"/>
      <c r="BY54" s="671"/>
      <c r="BZ54" s="671"/>
      <c r="CA54" s="671"/>
      <c r="CB54" s="671"/>
      <c r="CC54" s="671"/>
      <c r="CD54" s="671"/>
      <c r="CE54" s="671"/>
      <c r="CF54" s="671"/>
      <c r="CG54" s="671"/>
      <c r="CH54" s="671"/>
      <c r="CI54" s="671"/>
      <c r="CJ54" s="671"/>
      <c r="CK54" s="671"/>
      <c r="CL54" s="671"/>
      <c r="CM54" s="671"/>
      <c r="CN54" s="671"/>
      <c r="CO54" s="671"/>
      <c r="CP54" s="671"/>
      <c r="CQ54" s="671"/>
      <c r="CR54" s="671"/>
      <c r="CS54" s="671"/>
      <c r="CT54" s="671"/>
      <c r="CU54" s="671"/>
      <c r="CV54" s="671"/>
      <c r="CW54" s="671"/>
      <c r="CX54" s="671"/>
      <c r="CY54" s="671"/>
      <c r="CZ54" s="671"/>
      <c r="DA54" s="671"/>
      <c r="DB54" s="671"/>
      <c r="DC54" s="671"/>
      <c r="DD54" s="671"/>
      <c r="DE54" s="671"/>
      <c r="DF54" s="671"/>
      <c r="DG54" s="671"/>
      <c r="DH54" s="671"/>
      <c r="DI54" s="671"/>
      <c r="DJ54" s="671"/>
      <c r="DK54" s="671"/>
      <c r="DL54" s="671"/>
      <c r="DM54" s="671"/>
      <c r="DN54" s="671"/>
      <c r="DO54" s="671"/>
      <c r="DP54" s="671"/>
      <c r="DQ54" s="671"/>
      <c r="DR54" s="671"/>
      <c r="DS54" s="671"/>
      <c r="DT54" s="671"/>
      <c r="DU54" s="671"/>
      <c r="DV54" s="671"/>
      <c r="DW54" s="671"/>
      <c r="DX54" s="671"/>
      <c r="DY54" s="671"/>
      <c r="DZ54" s="671"/>
      <c r="EA54" s="671"/>
      <c r="EB54" s="671"/>
      <c r="EC54" s="671"/>
      <c r="ED54" s="671"/>
      <c r="EE54" s="671"/>
      <c r="EF54" s="671"/>
      <c r="EG54" s="671"/>
      <c r="EH54" s="671"/>
      <c r="EI54" s="671"/>
      <c r="EJ54" s="671"/>
      <c r="EK54" s="671"/>
      <c r="EL54" s="671"/>
      <c r="EM54" s="671"/>
      <c r="EN54" s="671"/>
      <c r="EO54" s="671"/>
      <c r="EP54" s="671"/>
      <c r="EQ54" s="671"/>
      <c r="ER54" s="671"/>
      <c r="ES54" s="671"/>
      <c r="ET54" s="671"/>
      <c r="EU54" s="671"/>
      <c r="EV54" s="671"/>
      <c r="EW54" s="671"/>
      <c r="EX54" s="671"/>
      <c r="EY54" s="671"/>
      <c r="EZ54" s="671"/>
      <c r="FA54" s="671"/>
      <c r="FB54" s="671"/>
      <c r="FC54" s="671"/>
      <c r="FD54" s="671"/>
      <c r="FE54" s="671"/>
      <c r="FF54" s="671"/>
      <c r="FG54" s="671"/>
      <c r="FH54" s="671"/>
      <c r="FI54" s="671"/>
      <c r="FJ54" s="671"/>
      <c r="FK54" s="671"/>
      <c r="FL54" s="671"/>
      <c r="FM54" s="671"/>
      <c r="FN54" s="671"/>
      <c r="FO54" s="671"/>
      <c r="FP54" s="671"/>
      <c r="FQ54" s="671"/>
      <c r="FR54" s="671"/>
      <c r="FS54" s="671"/>
      <c r="FT54" s="671"/>
      <c r="FU54" s="671"/>
      <c r="FV54" s="671"/>
      <c r="FW54" s="671"/>
      <c r="FX54" s="671"/>
      <c r="FY54" s="671"/>
      <c r="FZ54" s="671"/>
      <c r="GA54" s="671"/>
      <c r="GB54" s="671"/>
      <c r="GC54" s="671"/>
      <c r="GD54" s="671"/>
      <c r="GE54" s="671"/>
      <c r="GF54" s="671"/>
      <c r="GG54" s="671"/>
      <c r="GH54" s="671"/>
      <c r="GI54" s="671"/>
      <c r="GJ54" s="671"/>
      <c r="GK54" s="671"/>
      <c r="GL54" s="671"/>
      <c r="GM54" s="671"/>
      <c r="GN54" s="671"/>
      <c r="GO54" s="671"/>
      <c r="GP54" s="671"/>
      <c r="GQ54" s="671"/>
      <c r="GR54" s="671"/>
      <c r="GS54" s="671"/>
      <c r="GT54" s="671"/>
      <c r="GU54" s="671"/>
      <c r="GV54" s="671"/>
      <c r="GW54" s="671"/>
      <c r="GX54" s="671"/>
      <c r="GY54" s="671"/>
      <c r="GZ54" s="671"/>
      <c r="HA54" s="671"/>
      <c r="HB54" s="671"/>
      <c r="HC54" s="671"/>
      <c r="HD54" s="671"/>
      <c r="HE54" s="671"/>
      <c r="HF54" s="671"/>
      <c r="HG54" s="671"/>
      <c r="HH54" s="671"/>
      <c r="HI54" s="671"/>
      <c r="HJ54" s="671"/>
      <c r="HK54" s="671"/>
      <c r="HL54" s="671"/>
      <c r="HM54" s="671"/>
      <c r="HN54" s="671"/>
      <c r="HO54" s="671"/>
      <c r="HP54" s="671"/>
      <c r="HQ54" s="671"/>
      <c r="HR54" s="671"/>
      <c r="HS54" s="671"/>
      <c r="HT54" s="671"/>
      <c r="HU54" s="671"/>
      <c r="HV54" s="671"/>
      <c r="HW54" s="671"/>
      <c r="HX54" s="671"/>
      <c r="HY54" s="671"/>
      <c r="HZ54" s="671"/>
      <c r="IA54" s="671"/>
      <c r="IB54" s="671"/>
      <c r="IC54" s="671"/>
      <c r="ID54" s="671"/>
      <c r="IE54" s="671"/>
      <c r="IF54" s="671"/>
      <c r="IG54" s="671"/>
      <c r="IH54" s="671"/>
      <c r="II54" s="671"/>
      <c r="IJ54" s="671"/>
      <c r="IK54" s="671"/>
      <c r="IL54" s="671"/>
      <c r="IM54" s="671"/>
      <c r="IN54" s="671"/>
      <c r="IO54" s="671"/>
      <c r="IP54" s="671"/>
      <c r="IQ54" s="671"/>
      <c r="IR54" s="671"/>
      <c r="IS54" s="671"/>
      <c r="IT54" s="671"/>
      <c r="IU54" s="671"/>
      <c r="IV54" s="671"/>
    </row>
    <row r="55" spans="1:256" ht="36" x14ac:dyDescent="0.2">
      <c r="A55" s="86"/>
      <c r="B55" s="1027" t="s">
        <v>985</v>
      </c>
      <c r="C55" s="1345">
        <v>10459.925999999999</v>
      </c>
      <c r="D55" s="1252"/>
      <c r="E55" s="1200"/>
      <c r="F55" s="1200"/>
      <c r="G55" s="1200"/>
      <c r="H55" s="1200"/>
      <c r="I55" s="1200"/>
      <c r="J55" s="1200"/>
      <c r="K55" s="1200"/>
      <c r="L55" s="1200"/>
      <c r="M55" s="1200"/>
      <c r="N55" s="671"/>
      <c r="O55" s="671"/>
      <c r="P55" s="671"/>
      <c r="Q55" s="671"/>
      <c r="R55" s="671"/>
      <c r="S55" s="671"/>
      <c r="T55" s="671"/>
      <c r="U55" s="671"/>
      <c r="V55" s="671"/>
      <c r="W55" s="671"/>
      <c r="X55" s="671"/>
      <c r="Y55" s="671"/>
      <c r="Z55" s="671"/>
      <c r="AA55" s="671"/>
      <c r="AB55" s="671"/>
      <c r="AC55" s="671"/>
      <c r="AD55" s="671"/>
      <c r="AE55" s="671"/>
      <c r="AF55" s="671"/>
      <c r="AG55" s="671"/>
      <c r="AH55" s="671"/>
      <c r="AI55" s="671"/>
      <c r="AJ55" s="671"/>
      <c r="AK55" s="671"/>
      <c r="AL55" s="671"/>
      <c r="AM55" s="671"/>
      <c r="AN55" s="671"/>
      <c r="AO55" s="671"/>
      <c r="AP55" s="671"/>
      <c r="AQ55" s="671"/>
      <c r="AR55" s="671"/>
      <c r="AS55" s="671"/>
      <c r="AT55" s="671"/>
      <c r="AU55" s="671"/>
      <c r="AV55" s="671"/>
      <c r="AW55" s="671"/>
      <c r="AX55" s="671"/>
      <c r="AY55" s="671"/>
      <c r="AZ55" s="671"/>
      <c r="BA55" s="671"/>
      <c r="BB55" s="671"/>
      <c r="BC55" s="671"/>
      <c r="BD55" s="671"/>
      <c r="BE55" s="671"/>
      <c r="BF55" s="671"/>
      <c r="BG55" s="671"/>
      <c r="BH55" s="671"/>
      <c r="BI55" s="671"/>
      <c r="BJ55" s="671"/>
      <c r="BK55" s="671"/>
      <c r="BL55" s="671"/>
      <c r="BM55" s="671"/>
      <c r="BN55" s="671"/>
      <c r="BO55" s="671"/>
      <c r="BP55" s="671"/>
      <c r="BQ55" s="671"/>
      <c r="BR55" s="671"/>
      <c r="BS55" s="671"/>
      <c r="BT55" s="671"/>
      <c r="BU55" s="671"/>
      <c r="BV55" s="671"/>
      <c r="BW55" s="671"/>
      <c r="BX55" s="671"/>
      <c r="BY55" s="671"/>
      <c r="BZ55" s="671"/>
      <c r="CA55" s="671"/>
      <c r="CB55" s="671"/>
      <c r="CC55" s="671"/>
      <c r="CD55" s="671"/>
      <c r="CE55" s="671"/>
      <c r="CF55" s="671"/>
      <c r="CG55" s="671"/>
      <c r="CH55" s="671"/>
      <c r="CI55" s="671"/>
      <c r="CJ55" s="671"/>
      <c r="CK55" s="671"/>
      <c r="CL55" s="671"/>
      <c r="CM55" s="671"/>
      <c r="CN55" s="671"/>
      <c r="CO55" s="671"/>
      <c r="CP55" s="671"/>
      <c r="CQ55" s="671"/>
      <c r="CR55" s="671"/>
      <c r="CS55" s="671"/>
      <c r="CT55" s="671"/>
      <c r="CU55" s="671"/>
      <c r="CV55" s="671"/>
      <c r="CW55" s="671"/>
      <c r="CX55" s="671"/>
      <c r="CY55" s="671"/>
      <c r="CZ55" s="671"/>
      <c r="DA55" s="671"/>
      <c r="DB55" s="671"/>
      <c r="DC55" s="671"/>
      <c r="DD55" s="671"/>
      <c r="DE55" s="671"/>
      <c r="DF55" s="671"/>
      <c r="DG55" s="671"/>
      <c r="DH55" s="671"/>
      <c r="DI55" s="671"/>
      <c r="DJ55" s="671"/>
      <c r="DK55" s="671"/>
      <c r="DL55" s="671"/>
      <c r="DM55" s="671"/>
      <c r="DN55" s="671"/>
      <c r="DO55" s="671"/>
      <c r="DP55" s="671"/>
      <c r="DQ55" s="671"/>
      <c r="DR55" s="671"/>
      <c r="DS55" s="671"/>
      <c r="DT55" s="671"/>
      <c r="DU55" s="671"/>
      <c r="DV55" s="671"/>
      <c r="DW55" s="671"/>
      <c r="DX55" s="671"/>
      <c r="DY55" s="671"/>
      <c r="DZ55" s="671"/>
      <c r="EA55" s="671"/>
      <c r="EB55" s="671"/>
      <c r="EC55" s="671"/>
      <c r="ED55" s="671"/>
      <c r="EE55" s="671"/>
      <c r="EF55" s="671"/>
      <c r="EG55" s="671"/>
      <c r="EH55" s="671"/>
      <c r="EI55" s="671"/>
      <c r="EJ55" s="671"/>
      <c r="EK55" s="671"/>
      <c r="EL55" s="671"/>
      <c r="EM55" s="671"/>
      <c r="EN55" s="671"/>
      <c r="EO55" s="671"/>
      <c r="EP55" s="671"/>
      <c r="EQ55" s="671"/>
      <c r="ER55" s="671"/>
      <c r="ES55" s="671"/>
      <c r="ET55" s="671"/>
      <c r="EU55" s="671"/>
      <c r="EV55" s="671"/>
      <c r="EW55" s="671"/>
      <c r="EX55" s="671"/>
      <c r="EY55" s="671"/>
      <c r="EZ55" s="671"/>
      <c r="FA55" s="671"/>
      <c r="FB55" s="671"/>
      <c r="FC55" s="671"/>
      <c r="FD55" s="671"/>
      <c r="FE55" s="671"/>
      <c r="FF55" s="671"/>
      <c r="FG55" s="671"/>
      <c r="FH55" s="671"/>
      <c r="FI55" s="671"/>
      <c r="FJ55" s="671"/>
      <c r="FK55" s="671"/>
      <c r="FL55" s="671"/>
      <c r="FM55" s="671"/>
      <c r="FN55" s="671"/>
      <c r="FO55" s="671"/>
      <c r="FP55" s="671"/>
      <c r="FQ55" s="671"/>
      <c r="FR55" s="671"/>
      <c r="FS55" s="671"/>
      <c r="FT55" s="671"/>
      <c r="FU55" s="671"/>
      <c r="FV55" s="671"/>
      <c r="FW55" s="671"/>
      <c r="FX55" s="671"/>
      <c r="FY55" s="671"/>
      <c r="FZ55" s="671"/>
      <c r="GA55" s="671"/>
      <c r="GB55" s="671"/>
      <c r="GC55" s="671"/>
      <c r="GD55" s="671"/>
      <c r="GE55" s="671"/>
      <c r="GF55" s="671"/>
      <c r="GG55" s="671"/>
      <c r="GH55" s="671"/>
      <c r="GI55" s="671"/>
      <c r="GJ55" s="671"/>
      <c r="GK55" s="671"/>
      <c r="GL55" s="671"/>
      <c r="GM55" s="671"/>
      <c r="GN55" s="671"/>
      <c r="GO55" s="671"/>
      <c r="GP55" s="671"/>
      <c r="GQ55" s="671"/>
      <c r="GR55" s="671"/>
      <c r="GS55" s="671"/>
      <c r="GT55" s="671"/>
      <c r="GU55" s="671"/>
      <c r="GV55" s="671"/>
      <c r="GW55" s="671"/>
      <c r="GX55" s="671"/>
      <c r="GY55" s="671"/>
      <c r="GZ55" s="671"/>
      <c r="HA55" s="671"/>
      <c r="HB55" s="671"/>
      <c r="HC55" s="671"/>
      <c r="HD55" s="671"/>
      <c r="HE55" s="671"/>
      <c r="HF55" s="671"/>
      <c r="HG55" s="671"/>
      <c r="HH55" s="671"/>
      <c r="HI55" s="671"/>
      <c r="HJ55" s="671"/>
      <c r="HK55" s="671"/>
      <c r="HL55" s="671"/>
      <c r="HM55" s="671"/>
      <c r="HN55" s="671"/>
      <c r="HO55" s="671"/>
      <c r="HP55" s="671"/>
      <c r="HQ55" s="671"/>
      <c r="HR55" s="671"/>
      <c r="HS55" s="671"/>
      <c r="HT55" s="671"/>
      <c r="HU55" s="671"/>
      <c r="HV55" s="671"/>
      <c r="HW55" s="671"/>
      <c r="HX55" s="671"/>
      <c r="HY55" s="671"/>
      <c r="HZ55" s="671"/>
      <c r="IA55" s="671"/>
      <c r="IB55" s="671"/>
      <c r="IC55" s="671"/>
      <c r="ID55" s="671"/>
      <c r="IE55" s="671"/>
      <c r="IF55" s="671"/>
      <c r="IG55" s="671"/>
      <c r="IH55" s="671"/>
      <c r="II55" s="671"/>
      <c r="IJ55" s="671"/>
      <c r="IK55" s="671"/>
      <c r="IL55" s="671"/>
      <c r="IM55" s="671"/>
      <c r="IN55" s="671"/>
      <c r="IO55" s="671"/>
      <c r="IP55" s="671"/>
      <c r="IQ55" s="671"/>
      <c r="IR55" s="671"/>
      <c r="IS55" s="671"/>
      <c r="IT55" s="671"/>
      <c r="IU55" s="671"/>
      <c r="IV55" s="671"/>
    </row>
    <row r="56" spans="1:256" ht="24" x14ac:dyDescent="0.2">
      <c r="A56" s="86"/>
      <c r="B56" s="1021" t="s">
        <v>986</v>
      </c>
      <c r="C56" s="1349">
        <v>314900</v>
      </c>
      <c r="D56" s="1252"/>
      <c r="E56" s="1200"/>
      <c r="F56" s="1200"/>
      <c r="G56" s="1200"/>
      <c r="H56" s="1200"/>
      <c r="I56" s="1200"/>
      <c r="J56" s="1200"/>
      <c r="K56" s="1200"/>
      <c r="L56" s="1200"/>
      <c r="M56" s="1200"/>
      <c r="N56" s="671"/>
      <c r="O56" s="671"/>
      <c r="P56" s="671"/>
      <c r="Q56" s="671"/>
      <c r="R56" s="671"/>
      <c r="S56" s="671"/>
      <c r="T56" s="671"/>
      <c r="U56" s="671"/>
      <c r="V56" s="671"/>
      <c r="W56" s="671"/>
      <c r="X56" s="671"/>
      <c r="Y56" s="671"/>
      <c r="Z56" s="671"/>
      <c r="AA56" s="671"/>
      <c r="AB56" s="671"/>
      <c r="AC56" s="671"/>
      <c r="AD56" s="671"/>
      <c r="AE56" s="671"/>
      <c r="AF56" s="671"/>
      <c r="AG56" s="671"/>
      <c r="AH56" s="671"/>
      <c r="AI56" s="671"/>
      <c r="AJ56" s="671"/>
      <c r="AK56" s="671"/>
      <c r="AL56" s="671"/>
      <c r="AM56" s="671"/>
      <c r="AN56" s="671"/>
      <c r="AO56" s="671"/>
      <c r="AP56" s="671"/>
      <c r="AQ56" s="671"/>
      <c r="AR56" s="671"/>
      <c r="AS56" s="671"/>
      <c r="AT56" s="671"/>
      <c r="AU56" s="671"/>
      <c r="AV56" s="671"/>
      <c r="AW56" s="671"/>
      <c r="AX56" s="671"/>
      <c r="AY56" s="671"/>
      <c r="AZ56" s="671"/>
      <c r="BA56" s="671"/>
      <c r="BB56" s="671"/>
      <c r="BC56" s="671"/>
      <c r="BD56" s="671"/>
      <c r="BE56" s="671"/>
      <c r="BF56" s="671"/>
      <c r="BG56" s="671"/>
      <c r="BH56" s="671"/>
      <c r="BI56" s="671"/>
      <c r="BJ56" s="671"/>
      <c r="BK56" s="671"/>
      <c r="BL56" s="671"/>
      <c r="BM56" s="671"/>
      <c r="BN56" s="671"/>
      <c r="BO56" s="671"/>
      <c r="BP56" s="671"/>
      <c r="BQ56" s="671"/>
      <c r="BR56" s="671"/>
      <c r="BS56" s="671"/>
      <c r="BT56" s="671"/>
      <c r="BU56" s="671"/>
      <c r="BV56" s="671"/>
      <c r="BW56" s="671"/>
      <c r="BX56" s="671"/>
      <c r="BY56" s="671"/>
      <c r="BZ56" s="671"/>
      <c r="CA56" s="671"/>
      <c r="CB56" s="671"/>
      <c r="CC56" s="671"/>
      <c r="CD56" s="671"/>
      <c r="CE56" s="671"/>
      <c r="CF56" s="671"/>
      <c r="CG56" s="671"/>
      <c r="CH56" s="671"/>
      <c r="CI56" s="671"/>
      <c r="CJ56" s="671"/>
      <c r="CK56" s="671"/>
      <c r="CL56" s="671"/>
      <c r="CM56" s="671"/>
      <c r="CN56" s="671"/>
      <c r="CO56" s="671"/>
      <c r="CP56" s="671"/>
      <c r="CQ56" s="671"/>
      <c r="CR56" s="671"/>
      <c r="CS56" s="671"/>
      <c r="CT56" s="671"/>
      <c r="CU56" s="671"/>
      <c r="CV56" s="671"/>
      <c r="CW56" s="671"/>
      <c r="CX56" s="671"/>
      <c r="CY56" s="671"/>
      <c r="CZ56" s="671"/>
      <c r="DA56" s="671"/>
      <c r="DB56" s="671"/>
      <c r="DC56" s="671"/>
      <c r="DD56" s="671"/>
      <c r="DE56" s="671"/>
      <c r="DF56" s="671"/>
      <c r="DG56" s="671"/>
      <c r="DH56" s="671"/>
      <c r="DI56" s="671"/>
      <c r="DJ56" s="671"/>
      <c r="DK56" s="671"/>
      <c r="DL56" s="671"/>
      <c r="DM56" s="671"/>
      <c r="DN56" s="671"/>
      <c r="DO56" s="671"/>
      <c r="DP56" s="671"/>
      <c r="DQ56" s="671"/>
      <c r="DR56" s="671"/>
      <c r="DS56" s="671"/>
      <c r="DT56" s="671"/>
      <c r="DU56" s="671"/>
      <c r="DV56" s="671"/>
      <c r="DW56" s="671"/>
      <c r="DX56" s="671"/>
      <c r="DY56" s="671"/>
      <c r="DZ56" s="671"/>
      <c r="EA56" s="671"/>
      <c r="EB56" s="671"/>
      <c r="EC56" s="671"/>
      <c r="ED56" s="671"/>
      <c r="EE56" s="671"/>
      <c r="EF56" s="671"/>
      <c r="EG56" s="671"/>
      <c r="EH56" s="671"/>
      <c r="EI56" s="671"/>
      <c r="EJ56" s="671"/>
      <c r="EK56" s="671"/>
      <c r="EL56" s="671"/>
      <c r="EM56" s="671"/>
      <c r="EN56" s="671"/>
      <c r="EO56" s="671"/>
      <c r="EP56" s="671"/>
      <c r="EQ56" s="671"/>
      <c r="ER56" s="671"/>
      <c r="ES56" s="671"/>
      <c r="ET56" s="671"/>
      <c r="EU56" s="671"/>
      <c r="EV56" s="671"/>
      <c r="EW56" s="671"/>
      <c r="EX56" s="671"/>
      <c r="EY56" s="671"/>
      <c r="EZ56" s="671"/>
      <c r="FA56" s="671"/>
      <c r="FB56" s="671"/>
      <c r="FC56" s="671"/>
      <c r="FD56" s="671"/>
      <c r="FE56" s="671"/>
      <c r="FF56" s="671"/>
      <c r="FG56" s="671"/>
      <c r="FH56" s="671"/>
      <c r="FI56" s="671"/>
      <c r="FJ56" s="671"/>
      <c r="FK56" s="671"/>
      <c r="FL56" s="671"/>
      <c r="FM56" s="671"/>
      <c r="FN56" s="671"/>
      <c r="FO56" s="671"/>
      <c r="FP56" s="671"/>
      <c r="FQ56" s="671"/>
      <c r="FR56" s="671"/>
      <c r="FS56" s="671"/>
      <c r="FT56" s="671"/>
      <c r="FU56" s="671"/>
      <c r="FV56" s="671"/>
      <c r="FW56" s="671"/>
      <c r="FX56" s="671"/>
      <c r="FY56" s="671"/>
      <c r="FZ56" s="671"/>
      <c r="GA56" s="671"/>
      <c r="GB56" s="671"/>
      <c r="GC56" s="671"/>
      <c r="GD56" s="671"/>
      <c r="GE56" s="671"/>
      <c r="GF56" s="671"/>
      <c r="GG56" s="671"/>
      <c r="GH56" s="671"/>
      <c r="GI56" s="671"/>
      <c r="GJ56" s="671"/>
      <c r="GK56" s="671"/>
      <c r="GL56" s="671"/>
      <c r="GM56" s="671"/>
      <c r="GN56" s="671"/>
      <c r="GO56" s="671"/>
      <c r="GP56" s="671"/>
      <c r="GQ56" s="671"/>
      <c r="GR56" s="671"/>
      <c r="GS56" s="671"/>
      <c r="GT56" s="671"/>
      <c r="GU56" s="671"/>
      <c r="GV56" s="671"/>
      <c r="GW56" s="671"/>
      <c r="GX56" s="671"/>
      <c r="GY56" s="671"/>
      <c r="GZ56" s="671"/>
      <c r="HA56" s="671"/>
      <c r="HB56" s="671"/>
      <c r="HC56" s="671"/>
      <c r="HD56" s="671"/>
      <c r="HE56" s="671"/>
      <c r="HF56" s="671"/>
      <c r="HG56" s="671"/>
      <c r="HH56" s="671"/>
      <c r="HI56" s="671"/>
      <c r="HJ56" s="671"/>
      <c r="HK56" s="671"/>
      <c r="HL56" s="671"/>
      <c r="HM56" s="671"/>
      <c r="HN56" s="671"/>
      <c r="HO56" s="671"/>
      <c r="HP56" s="671"/>
      <c r="HQ56" s="671"/>
      <c r="HR56" s="671"/>
      <c r="HS56" s="671"/>
      <c r="HT56" s="671"/>
      <c r="HU56" s="671"/>
      <c r="HV56" s="671"/>
      <c r="HW56" s="671"/>
      <c r="HX56" s="671"/>
      <c r="HY56" s="671"/>
      <c r="HZ56" s="671"/>
      <c r="IA56" s="671"/>
      <c r="IB56" s="671"/>
      <c r="IC56" s="671"/>
      <c r="ID56" s="671"/>
      <c r="IE56" s="671"/>
      <c r="IF56" s="671"/>
      <c r="IG56" s="671"/>
      <c r="IH56" s="671"/>
      <c r="II56" s="671"/>
      <c r="IJ56" s="671"/>
      <c r="IK56" s="671"/>
      <c r="IL56" s="671"/>
      <c r="IM56" s="671"/>
      <c r="IN56" s="671"/>
      <c r="IO56" s="671"/>
      <c r="IP56" s="671"/>
      <c r="IQ56" s="671"/>
      <c r="IR56" s="671"/>
      <c r="IS56" s="671"/>
      <c r="IT56" s="671"/>
      <c r="IU56" s="671"/>
      <c r="IV56" s="671"/>
    </row>
    <row r="57" spans="1:256" ht="36" x14ac:dyDescent="0.2">
      <c r="A57" s="86"/>
      <c r="B57" s="1032" t="s">
        <v>987</v>
      </c>
      <c r="C57" s="1345">
        <v>3339.9029999999998</v>
      </c>
      <c r="D57" s="1252"/>
      <c r="E57" s="1200"/>
      <c r="F57" s="1200"/>
      <c r="G57" s="1200"/>
      <c r="H57" s="1200"/>
      <c r="I57" s="1200"/>
      <c r="J57" s="1200"/>
      <c r="K57" s="1200"/>
      <c r="L57" s="1200"/>
      <c r="M57" s="1200"/>
      <c r="N57" s="671"/>
      <c r="O57" s="671"/>
      <c r="P57" s="671"/>
      <c r="Q57" s="671"/>
      <c r="R57" s="671"/>
      <c r="S57" s="671"/>
      <c r="T57" s="671"/>
      <c r="U57" s="671"/>
      <c r="V57" s="671"/>
      <c r="W57" s="671"/>
      <c r="X57" s="671"/>
      <c r="Y57" s="671"/>
      <c r="Z57" s="671"/>
      <c r="AA57" s="671"/>
      <c r="AB57" s="671"/>
      <c r="AC57" s="671"/>
      <c r="AD57" s="671"/>
      <c r="AE57" s="671"/>
      <c r="AF57" s="671"/>
      <c r="AG57" s="671"/>
      <c r="AH57" s="671"/>
      <c r="AI57" s="671"/>
      <c r="AJ57" s="671"/>
      <c r="AK57" s="671"/>
      <c r="AL57" s="671"/>
      <c r="AM57" s="671"/>
      <c r="AN57" s="671"/>
      <c r="AO57" s="671"/>
      <c r="AP57" s="671"/>
      <c r="AQ57" s="671"/>
      <c r="AR57" s="671"/>
      <c r="AS57" s="671"/>
      <c r="AT57" s="671"/>
      <c r="AU57" s="671"/>
      <c r="AV57" s="671"/>
      <c r="AW57" s="671"/>
      <c r="AX57" s="671"/>
      <c r="AY57" s="671"/>
      <c r="AZ57" s="671"/>
      <c r="BA57" s="671"/>
      <c r="BB57" s="671"/>
      <c r="BC57" s="671"/>
      <c r="BD57" s="671"/>
      <c r="BE57" s="671"/>
      <c r="BF57" s="671"/>
      <c r="BG57" s="671"/>
      <c r="BH57" s="671"/>
      <c r="BI57" s="671"/>
      <c r="BJ57" s="671"/>
      <c r="BK57" s="671"/>
      <c r="BL57" s="671"/>
      <c r="BM57" s="671"/>
      <c r="BN57" s="671"/>
      <c r="BO57" s="671"/>
      <c r="BP57" s="671"/>
      <c r="BQ57" s="671"/>
      <c r="BR57" s="671"/>
      <c r="BS57" s="671"/>
      <c r="BT57" s="671"/>
      <c r="BU57" s="671"/>
      <c r="BV57" s="671"/>
      <c r="BW57" s="671"/>
      <c r="BX57" s="671"/>
      <c r="BY57" s="671"/>
      <c r="BZ57" s="671"/>
      <c r="CA57" s="671"/>
      <c r="CB57" s="671"/>
      <c r="CC57" s="671"/>
      <c r="CD57" s="671"/>
      <c r="CE57" s="671"/>
      <c r="CF57" s="671"/>
      <c r="CG57" s="671"/>
      <c r="CH57" s="671"/>
      <c r="CI57" s="671"/>
      <c r="CJ57" s="671"/>
      <c r="CK57" s="671"/>
      <c r="CL57" s="671"/>
      <c r="CM57" s="671"/>
      <c r="CN57" s="671"/>
      <c r="CO57" s="671"/>
      <c r="CP57" s="671"/>
      <c r="CQ57" s="671"/>
      <c r="CR57" s="671"/>
      <c r="CS57" s="671"/>
      <c r="CT57" s="671"/>
      <c r="CU57" s="671"/>
      <c r="CV57" s="671"/>
      <c r="CW57" s="671"/>
      <c r="CX57" s="671"/>
      <c r="CY57" s="671"/>
      <c r="CZ57" s="671"/>
      <c r="DA57" s="671"/>
      <c r="DB57" s="671"/>
      <c r="DC57" s="671"/>
      <c r="DD57" s="671"/>
      <c r="DE57" s="671"/>
      <c r="DF57" s="671"/>
      <c r="DG57" s="671"/>
      <c r="DH57" s="671"/>
      <c r="DI57" s="671"/>
      <c r="DJ57" s="671"/>
      <c r="DK57" s="671"/>
      <c r="DL57" s="671"/>
      <c r="DM57" s="671"/>
      <c r="DN57" s="671"/>
      <c r="DO57" s="671"/>
      <c r="DP57" s="671"/>
      <c r="DQ57" s="671"/>
      <c r="DR57" s="671"/>
      <c r="DS57" s="671"/>
      <c r="DT57" s="671"/>
      <c r="DU57" s="671"/>
      <c r="DV57" s="671"/>
      <c r="DW57" s="671"/>
      <c r="DX57" s="671"/>
      <c r="DY57" s="671"/>
      <c r="DZ57" s="671"/>
      <c r="EA57" s="671"/>
      <c r="EB57" s="671"/>
      <c r="EC57" s="671"/>
      <c r="ED57" s="671"/>
      <c r="EE57" s="671"/>
      <c r="EF57" s="671"/>
      <c r="EG57" s="671"/>
      <c r="EH57" s="671"/>
      <c r="EI57" s="671"/>
      <c r="EJ57" s="671"/>
      <c r="EK57" s="671"/>
      <c r="EL57" s="671"/>
      <c r="EM57" s="671"/>
      <c r="EN57" s="671"/>
      <c r="EO57" s="671"/>
      <c r="EP57" s="671"/>
      <c r="EQ57" s="671"/>
      <c r="ER57" s="671"/>
      <c r="ES57" s="671"/>
      <c r="ET57" s="671"/>
      <c r="EU57" s="671"/>
      <c r="EV57" s="671"/>
      <c r="EW57" s="671"/>
      <c r="EX57" s="671"/>
      <c r="EY57" s="671"/>
      <c r="EZ57" s="671"/>
      <c r="FA57" s="671"/>
      <c r="FB57" s="671"/>
      <c r="FC57" s="671"/>
      <c r="FD57" s="671"/>
      <c r="FE57" s="671"/>
      <c r="FF57" s="671"/>
      <c r="FG57" s="671"/>
      <c r="FH57" s="671"/>
      <c r="FI57" s="671"/>
      <c r="FJ57" s="671"/>
      <c r="FK57" s="671"/>
      <c r="FL57" s="671"/>
      <c r="FM57" s="671"/>
      <c r="FN57" s="671"/>
      <c r="FO57" s="671"/>
      <c r="FP57" s="671"/>
      <c r="FQ57" s="671"/>
      <c r="FR57" s="671"/>
      <c r="FS57" s="671"/>
      <c r="FT57" s="671"/>
      <c r="FU57" s="671"/>
      <c r="FV57" s="671"/>
      <c r="FW57" s="671"/>
      <c r="FX57" s="671"/>
      <c r="FY57" s="671"/>
      <c r="FZ57" s="671"/>
      <c r="GA57" s="671"/>
      <c r="GB57" s="671"/>
      <c r="GC57" s="671"/>
      <c r="GD57" s="671"/>
      <c r="GE57" s="671"/>
      <c r="GF57" s="671"/>
      <c r="GG57" s="671"/>
      <c r="GH57" s="671"/>
      <c r="GI57" s="671"/>
      <c r="GJ57" s="671"/>
      <c r="GK57" s="671"/>
      <c r="GL57" s="671"/>
      <c r="GM57" s="671"/>
      <c r="GN57" s="671"/>
      <c r="GO57" s="671"/>
      <c r="GP57" s="671"/>
      <c r="GQ57" s="671"/>
      <c r="GR57" s="671"/>
      <c r="GS57" s="671"/>
      <c r="GT57" s="671"/>
      <c r="GU57" s="671"/>
      <c r="GV57" s="671"/>
      <c r="GW57" s="671"/>
      <c r="GX57" s="671"/>
      <c r="GY57" s="671"/>
      <c r="GZ57" s="671"/>
      <c r="HA57" s="671"/>
      <c r="HB57" s="671"/>
      <c r="HC57" s="671"/>
      <c r="HD57" s="671"/>
      <c r="HE57" s="671"/>
      <c r="HF57" s="671"/>
      <c r="HG57" s="671"/>
      <c r="HH57" s="671"/>
      <c r="HI57" s="671"/>
      <c r="HJ57" s="671"/>
      <c r="HK57" s="671"/>
      <c r="HL57" s="671"/>
      <c r="HM57" s="671"/>
      <c r="HN57" s="671"/>
      <c r="HO57" s="671"/>
      <c r="HP57" s="671"/>
      <c r="HQ57" s="671"/>
      <c r="HR57" s="671"/>
      <c r="HS57" s="671"/>
      <c r="HT57" s="671"/>
      <c r="HU57" s="671"/>
      <c r="HV57" s="671"/>
      <c r="HW57" s="671"/>
      <c r="HX57" s="671"/>
      <c r="HY57" s="671"/>
      <c r="HZ57" s="671"/>
      <c r="IA57" s="671"/>
      <c r="IB57" s="671"/>
      <c r="IC57" s="671"/>
      <c r="ID57" s="671"/>
      <c r="IE57" s="671"/>
      <c r="IF57" s="671"/>
      <c r="IG57" s="671"/>
      <c r="IH57" s="671"/>
      <c r="II57" s="671"/>
      <c r="IJ57" s="671"/>
      <c r="IK57" s="671"/>
      <c r="IL57" s="671"/>
      <c r="IM57" s="671"/>
      <c r="IN57" s="671"/>
      <c r="IO57" s="671"/>
      <c r="IP57" s="671"/>
      <c r="IQ57" s="671"/>
      <c r="IR57" s="671"/>
      <c r="IS57" s="671"/>
      <c r="IT57" s="671"/>
      <c r="IU57" s="671"/>
      <c r="IV57" s="671"/>
    </row>
    <row r="58" spans="1:256" ht="36.75" thickBot="1" x14ac:dyDescent="0.25">
      <c r="A58" s="937"/>
      <c r="B58" s="1109" t="s">
        <v>988</v>
      </c>
      <c r="C58" s="1347">
        <v>2000</v>
      </c>
      <c r="D58" s="1252"/>
      <c r="E58" s="1200"/>
      <c r="F58" s="1200"/>
      <c r="G58" s="1200"/>
      <c r="H58" s="1200"/>
      <c r="I58" s="1200"/>
      <c r="J58" s="1200"/>
      <c r="K58" s="1200"/>
      <c r="L58" s="1200"/>
      <c r="M58" s="1200"/>
      <c r="N58" s="671"/>
      <c r="O58" s="671"/>
      <c r="P58" s="671"/>
      <c r="Q58" s="671"/>
      <c r="R58" s="671"/>
      <c r="S58" s="671"/>
      <c r="T58" s="671"/>
      <c r="U58" s="671"/>
      <c r="V58" s="671"/>
      <c r="W58" s="671"/>
      <c r="X58" s="671"/>
      <c r="Y58" s="671"/>
      <c r="Z58" s="671"/>
      <c r="AA58" s="671"/>
      <c r="AB58" s="671"/>
      <c r="AC58" s="671"/>
      <c r="AD58" s="671"/>
      <c r="AE58" s="671"/>
      <c r="AF58" s="671"/>
      <c r="AG58" s="671"/>
      <c r="AH58" s="671"/>
      <c r="AI58" s="671"/>
      <c r="AJ58" s="671"/>
      <c r="AK58" s="671"/>
      <c r="AL58" s="671"/>
      <c r="AM58" s="671"/>
      <c r="AN58" s="671"/>
      <c r="AO58" s="671"/>
      <c r="AP58" s="671"/>
      <c r="AQ58" s="671"/>
      <c r="AR58" s="671"/>
      <c r="AS58" s="671"/>
      <c r="AT58" s="671"/>
      <c r="AU58" s="671"/>
      <c r="AV58" s="671"/>
      <c r="AW58" s="671"/>
      <c r="AX58" s="671"/>
      <c r="AY58" s="671"/>
      <c r="AZ58" s="671"/>
      <c r="BA58" s="671"/>
      <c r="BB58" s="671"/>
      <c r="BC58" s="671"/>
      <c r="BD58" s="671"/>
      <c r="BE58" s="671"/>
      <c r="BF58" s="671"/>
      <c r="BG58" s="671"/>
      <c r="BH58" s="671"/>
      <c r="BI58" s="671"/>
      <c r="BJ58" s="671"/>
      <c r="BK58" s="671"/>
      <c r="BL58" s="671"/>
      <c r="BM58" s="671"/>
      <c r="BN58" s="671"/>
      <c r="BO58" s="671"/>
      <c r="BP58" s="671"/>
      <c r="BQ58" s="671"/>
      <c r="BR58" s="671"/>
      <c r="BS58" s="671"/>
      <c r="BT58" s="671"/>
      <c r="BU58" s="671"/>
      <c r="BV58" s="671"/>
      <c r="BW58" s="671"/>
      <c r="BX58" s="671"/>
      <c r="BY58" s="671"/>
      <c r="BZ58" s="671"/>
      <c r="CA58" s="671"/>
      <c r="CB58" s="671"/>
      <c r="CC58" s="671"/>
      <c r="CD58" s="671"/>
      <c r="CE58" s="671"/>
      <c r="CF58" s="671"/>
      <c r="CG58" s="671"/>
      <c r="CH58" s="671"/>
      <c r="CI58" s="671"/>
      <c r="CJ58" s="671"/>
      <c r="CK58" s="671"/>
      <c r="CL58" s="671"/>
      <c r="CM58" s="671"/>
      <c r="CN58" s="671"/>
      <c r="CO58" s="671"/>
      <c r="CP58" s="671"/>
      <c r="CQ58" s="671"/>
      <c r="CR58" s="671"/>
      <c r="CS58" s="671"/>
      <c r="CT58" s="671"/>
      <c r="CU58" s="671"/>
      <c r="CV58" s="671"/>
      <c r="CW58" s="671"/>
      <c r="CX58" s="671"/>
      <c r="CY58" s="671"/>
      <c r="CZ58" s="671"/>
      <c r="DA58" s="671"/>
      <c r="DB58" s="671"/>
      <c r="DC58" s="671"/>
      <c r="DD58" s="671"/>
      <c r="DE58" s="671"/>
      <c r="DF58" s="671"/>
      <c r="DG58" s="671"/>
      <c r="DH58" s="671"/>
      <c r="DI58" s="671"/>
      <c r="DJ58" s="671"/>
      <c r="DK58" s="671"/>
      <c r="DL58" s="671"/>
      <c r="DM58" s="671"/>
      <c r="DN58" s="671"/>
      <c r="DO58" s="671"/>
      <c r="DP58" s="671"/>
      <c r="DQ58" s="671"/>
      <c r="DR58" s="671"/>
      <c r="DS58" s="671"/>
      <c r="DT58" s="671"/>
      <c r="DU58" s="671"/>
      <c r="DV58" s="671"/>
      <c r="DW58" s="671"/>
      <c r="DX58" s="671"/>
      <c r="DY58" s="671"/>
      <c r="DZ58" s="671"/>
      <c r="EA58" s="671"/>
      <c r="EB58" s="671"/>
      <c r="EC58" s="671"/>
      <c r="ED58" s="671"/>
      <c r="EE58" s="671"/>
      <c r="EF58" s="671"/>
      <c r="EG58" s="671"/>
      <c r="EH58" s="671"/>
      <c r="EI58" s="671"/>
      <c r="EJ58" s="671"/>
      <c r="EK58" s="671"/>
      <c r="EL58" s="671"/>
      <c r="EM58" s="671"/>
      <c r="EN58" s="671"/>
      <c r="EO58" s="671"/>
      <c r="EP58" s="671"/>
      <c r="EQ58" s="671"/>
      <c r="ER58" s="671"/>
      <c r="ES58" s="671"/>
      <c r="ET58" s="671"/>
      <c r="EU58" s="671"/>
      <c r="EV58" s="671"/>
      <c r="EW58" s="671"/>
      <c r="EX58" s="671"/>
      <c r="EY58" s="671"/>
      <c r="EZ58" s="671"/>
      <c r="FA58" s="671"/>
      <c r="FB58" s="671"/>
      <c r="FC58" s="671"/>
      <c r="FD58" s="671"/>
      <c r="FE58" s="671"/>
      <c r="FF58" s="671"/>
      <c r="FG58" s="671"/>
      <c r="FH58" s="671"/>
      <c r="FI58" s="671"/>
      <c r="FJ58" s="671"/>
      <c r="FK58" s="671"/>
      <c r="FL58" s="671"/>
      <c r="FM58" s="671"/>
      <c r="FN58" s="671"/>
      <c r="FO58" s="671"/>
      <c r="FP58" s="671"/>
      <c r="FQ58" s="671"/>
      <c r="FR58" s="671"/>
      <c r="FS58" s="671"/>
      <c r="FT58" s="671"/>
      <c r="FU58" s="671"/>
      <c r="FV58" s="671"/>
      <c r="FW58" s="671"/>
      <c r="FX58" s="671"/>
      <c r="FY58" s="671"/>
      <c r="FZ58" s="671"/>
      <c r="GA58" s="671"/>
      <c r="GB58" s="671"/>
      <c r="GC58" s="671"/>
      <c r="GD58" s="671"/>
      <c r="GE58" s="671"/>
      <c r="GF58" s="671"/>
      <c r="GG58" s="671"/>
      <c r="GH58" s="671"/>
      <c r="GI58" s="671"/>
      <c r="GJ58" s="671"/>
      <c r="GK58" s="671"/>
      <c r="GL58" s="671"/>
      <c r="GM58" s="671"/>
      <c r="GN58" s="671"/>
      <c r="GO58" s="671"/>
      <c r="GP58" s="671"/>
      <c r="GQ58" s="671"/>
      <c r="GR58" s="671"/>
      <c r="GS58" s="671"/>
      <c r="GT58" s="671"/>
      <c r="GU58" s="671"/>
      <c r="GV58" s="671"/>
      <c r="GW58" s="671"/>
      <c r="GX58" s="671"/>
      <c r="GY58" s="671"/>
      <c r="GZ58" s="671"/>
      <c r="HA58" s="671"/>
      <c r="HB58" s="671"/>
      <c r="HC58" s="671"/>
      <c r="HD58" s="671"/>
      <c r="HE58" s="671"/>
      <c r="HF58" s="671"/>
      <c r="HG58" s="671"/>
      <c r="HH58" s="671"/>
      <c r="HI58" s="671"/>
      <c r="HJ58" s="671"/>
      <c r="HK58" s="671"/>
      <c r="HL58" s="671"/>
      <c r="HM58" s="671"/>
      <c r="HN58" s="671"/>
      <c r="HO58" s="671"/>
      <c r="HP58" s="671"/>
      <c r="HQ58" s="671"/>
      <c r="HR58" s="671"/>
      <c r="HS58" s="671"/>
      <c r="HT58" s="671"/>
      <c r="HU58" s="671"/>
      <c r="HV58" s="671"/>
      <c r="HW58" s="671"/>
      <c r="HX58" s="671"/>
      <c r="HY58" s="671"/>
      <c r="HZ58" s="671"/>
      <c r="IA58" s="671"/>
      <c r="IB58" s="671"/>
      <c r="IC58" s="671"/>
      <c r="ID58" s="671"/>
      <c r="IE58" s="671"/>
      <c r="IF58" s="671"/>
      <c r="IG58" s="671"/>
      <c r="IH58" s="671"/>
      <c r="II58" s="671"/>
      <c r="IJ58" s="671"/>
      <c r="IK58" s="671"/>
      <c r="IL58" s="671"/>
      <c r="IM58" s="671"/>
      <c r="IN58" s="671"/>
      <c r="IO58" s="671"/>
      <c r="IP58" s="671"/>
      <c r="IQ58" s="671"/>
      <c r="IR58" s="671"/>
      <c r="IS58" s="671"/>
      <c r="IT58" s="671"/>
      <c r="IU58" s="671"/>
      <c r="IV58" s="671"/>
    </row>
    <row r="59" spans="1:256" x14ac:dyDescent="0.2">
      <c r="A59" s="1038"/>
      <c r="B59" s="1044"/>
      <c r="C59" s="1040"/>
      <c r="D59" s="1254"/>
      <c r="E59" s="1248"/>
      <c r="F59" s="1248"/>
      <c r="G59" s="1248"/>
      <c r="H59" s="1248"/>
      <c r="I59" s="1248"/>
      <c r="J59" s="1248"/>
      <c r="K59" s="1248"/>
      <c r="L59" s="1248"/>
      <c r="M59" s="1248"/>
      <c r="N59" s="1041"/>
      <c r="O59" s="1041"/>
      <c r="P59" s="1041"/>
      <c r="Q59" s="1041"/>
      <c r="R59" s="1041"/>
      <c r="S59" s="1041"/>
      <c r="T59" s="1041"/>
      <c r="U59" s="1041"/>
      <c r="V59" s="1041"/>
      <c r="W59" s="1041"/>
      <c r="X59" s="1041"/>
      <c r="Y59" s="1041"/>
      <c r="Z59" s="1041"/>
      <c r="AA59" s="1041"/>
      <c r="AB59" s="1041"/>
      <c r="AC59" s="1041"/>
      <c r="AD59" s="1041"/>
      <c r="AE59" s="1041"/>
      <c r="AF59" s="1041"/>
      <c r="AG59" s="1041"/>
      <c r="AH59" s="1041"/>
      <c r="AI59" s="1041"/>
      <c r="AJ59" s="1041"/>
      <c r="AK59" s="1041"/>
      <c r="AL59" s="1041"/>
      <c r="AM59" s="1041"/>
      <c r="AN59" s="1041"/>
      <c r="AO59" s="1041"/>
      <c r="AP59" s="1041"/>
      <c r="AQ59" s="1041"/>
      <c r="AR59" s="1041"/>
      <c r="AS59" s="1041"/>
      <c r="AT59" s="1041"/>
      <c r="AU59" s="1041"/>
      <c r="AV59" s="1041"/>
      <c r="AW59" s="1041"/>
      <c r="AX59" s="1041"/>
      <c r="AY59" s="1041"/>
      <c r="AZ59" s="1041"/>
      <c r="BA59" s="1041"/>
      <c r="BB59" s="1041"/>
      <c r="BC59" s="1041"/>
      <c r="BD59" s="1041"/>
      <c r="BE59" s="1041"/>
      <c r="BF59" s="1041"/>
      <c r="BG59" s="1041"/>
      <c r="BH59" s="1041"/>
      <c r="BI59" s="1041"/>
      <c r="BJ59" s="1041"/>
      <c r="BK59" s="1041"/>
      <c r="BL59" s="1041"/>
      <c r="BM59" s="1041"/>
      <c r="BN59" s="1041"/>
      <c r="BO59" s="1041"/>
      <c r="BP59" s="1041"/>
      <c r="BQ59" s="1041"/>
      <c r="BR59" s="1041"/>
      <c r="BS59" s="1041"/>
      <c r="BT59" s="1041"/>
      <c r="BU59" s="1041"/>
      <c r="BV59" s="1041"/>
      <c r="BW59" s="1041"/>
      <c r="BX59" s="1041"/>
      <c r="BY59" s="1041"/>
      <c r="BZ59" s="1041"/>
      <c r="CA59" s="1041"/>
      <c r="CB59" s="1041"/>
      <c r="CC59" s="1041"/>
      <c r="CD59" s="1041"/>
      <c r="CE59" s="1041"/>
      <c r="CF59" s="1041"/>
      <c r="CG59" s="1041"/>
      <c r="CH59" s="1041"/>
      <c r="CI59" s="1041"/>
      <c r="CJ59" s="1041"/>
      <c r="CK59" s="1041"/>
      <c r="CL59" s="1041"/>
      <c r="CM59" s="1041"/>
      <c r="CN59" s="1041"/>
      <c r="CO59" s="1041"/>
      <c r="CP59" s="1041"/>
      <c r="CQ59" s="1041"/>
      <c r="CR59" s="1041"/>
      <c r="CS59" s="1041"/>
      <c r="CT59" s="1041"/>
      <c r="CU59" s="1041"/>
      <c r="CV59" s="1041"/>
      <c r="CW59" s="1041"/>
      <c r="CX59" s="1041"/>
      <c r="CY59" s="1041"/>
      <c r="CZ59" s="1041"/>
      <c r="DA59" s="1041"/>
      <c r="DB59" s="1041"/>
      <c r="DC59" s="1041"/>
      <c r="DD59" s="1041"/>
      <c r="DE59" s="1041"/>
      <c r="DF59" s="1041"/>
      <c r="DG59" s="1041"/>
      <c r="DH59" s="1041"/>
      <c r="DI59" s="1041"/>
      <c r="DJ59" s="1041"/>
      <c r="DK59" s="1041"/>
      <c r="DL59" s="1041"/>
      <c r="DM59" s="1041"/>
      <c r="DN59" s="1041"/>
      <c r="DO59" s="1041"/>
      <c r="DP59" s="1041"/>
      <c r="DQ59" s="1041"/>
      <c r="DR59" s="1041"/>
      <c r="DS59" s="1041"/>
      <c r="DT59" s="1041"/>
      <c r="DU59" s="1041"/>
      <c r="DV59" s="1041"/>
      <c r="DW59" s="1041"/>
      <c r="DX59" s="1041"/>
      <c r="DY59" s="1041"/>
      <c r="DZ59" s="1041"/>
      <c r="EA59" s="1041"/>
      <c r="EB59" s="1041"/>
      <c r="EC59" s="1041"/>
      <c r="ED59" s="1041"/>
      <c r="EE59" s="1041"/>
      <c r="EF59" s="1041"/>
      <c r="EG59" s="1041"/>
      <c r="EH59" s="1041"/>
      <c r="EI59" s="1041"/>
      <c r="EJ59" s="1041"/>
      <c r="EK59" s="1041"/>
      <c r="EL59" s="1041"/>
      <c r="EM59" s="1041"/>
      <c r="EN59" s="1041"/>
      <c r="EO59" s="1041"/>
      <c r="EP59" s="1041"/>
      <c r="EQ59" s="1041"/>
      <c r="ER59" s="1041"/>
      <c r="ES59" s="1041"/>
      <c r="ET59" s="1041"/>
      <c r="EU59" s="1041"/>
      <c r="EV59" s="1041"/>
      <c r="EW59" s="1041"/>
      <c r="EX59" s="1041"/>
      <c r="EY59" s="1041"/>
      <c r="EZ59" s="1041"/>
      <c r="FA59" s="1041"/>
      <c r="FB59" s="1041"/>
      <c r="FC59" s="1041"/>
      <c r="FD59" s="1041"/>
      <c r="FE59" s="1041"/>
      <c r="FF59" s="1041"/>
      <c r="FG59" s="1041"/>
      <c r="FH59" s="1041"/>
      <c r="FI59" s="1041"/>
      <c r="FJ59" s="1041"/>
      <c r="FK59" s="1041"/>
      <c r="FL59" s="1041"/>
      <c r="FM59" s="1041"/>
      <c r="FN59" s="1041"/>
      <c r="FO59" s="1041"/>
      <c r="FP59" s="1041"/>
      <c r="FQ59" s="1041"/>
      <c r="FR59" s="1041"/>
      <c r="FS59" s="1041"/>
      <c r="FT59" s="1041"/>
      <c r="FU59" s="1041"/>
      <c r="FV59" s="1041"/>
      <c r="FW59" s="1041"/>
      <c r="FX59" s="1041"/>
      <c r="FY59" s="1041"/>
      <c r="FZ59" s="1041"/>
      <c r="GA59" s="1041"/>
      <c r="GB59" s="1041"/>
      <c r="GC59" s="1041"/>
      <c r="GD59" s="1041"/>
      <c r="GE59" s="1041"/>
      <c r="GF59" s="1041"/>
      <c r="GG59" s="1041"/>
      <c r="GH59" s="1041"/>
      <c r="GI59" s="1041"/>
      <c r="GJ59" s="1041"/>
      <c r="GK59" s="1041"/>
      <c r="GL59" s="1041"/>
      <c r="GM59" s="1041"/>
      <c r="GN59" s="1041"/>
      <c r="GO59" s="1041"/>
      <c r="GP59" s="1041"/>
      <c r="GQ59" s="1041"/>
      <c r="GR59" s="1041"/>
      <c r="GS59" s="1041"/>
      <c r="GT59" s="1041"/>
      <c r="GU59" s="1041"/>
      <c r="GV59" s="1041"/>
      <c r="GW59" s="1041"/>
      <c r="GX59" s="1041"/>
      <c r="GY59" s="1041"/>
      <c r="GZ59" s="1041"/>
      <c r="HA59" s="1041"/>
      <c r="HB59" s="1041"/>
      <c r="HC59" s="1041"/>
      <c r="HD59" s="1041"/>
      <c r="HE59" s="1041"/>
      <c r="HF59" s="1041"/>
      <c r="HG59" s="1041"/>
      <c r="HH59" s="1041"/>
      <c r="HI59" s="1041"/>
      <c r="HJ59" s="1041"/>
      <c r="HK59" s="1041"/>
      <c r="HL59" s="1041"/>
      <c r="HM59" s="1041"/>
      <c r="HN59" s="1041"/>
      <c r="HO59" s="1041"/>
      <c r="HP59" s="1041"/>
      <c r="HQ59" s="1041"/>
      <c r="HR59" s="1041"/>
      <c r="HS59" s="1041"/>
      <c r="HT59" s="1041"/>
      <c r="HU59" s="1041"/>
      <c r="HV59" s="1041"/>
      <c r="HW59" s="1041"/>
      <c r="HX59" s="1041"/>
      <c r="HY59" s="1041"/>
      <c r="HZ59" s="1041"/>
      <c r="IA59" s="1041"/>
      <c r="IB59" s="1041"/>
      <c r="IC59" s="1041"/>
      <c r="ID59" s="1041"/>
      <c r="IE59" s="1041"/>
      <c r="IF59" s="1041"/>
      <c r="IG59" s="1041"/>
      <c r="IH59" s="1041"/>
      <c r="II59" s="1041"/>
      <c r="IJ59" s="1041"/>
      <c r="IK59" s="1041"/>
      <c r="IL59" s="1041"/>
      <c r="IM59" s="1041"/>
      <c r="IN59" s="1041"/>
      <c r="IO59" s="1041"/>
      <c r="IP59" s="1041"/>
      <c r="IQ59" s="1041"/>
      <c r="IR59" s="1041"/>
      <c r="IS59" s="1041"/>
      <c r="IT59" s="1041"/>
      <c r="IU59" s="1041"/>
      <c r="IV59" s="1041"/>
    </row>
    <row r="60" spans="1:256" ht="13.5" thickBot="1" x14ac:dyDescent="0.25">
      <c r="A60" s="1038"/>
      <c r="B60" s="1039"/>
      <c r="C60" s="1043" t="s">
        <v>1772</v>
      </c>
      <c r="D60" s="1254"/>
      <c r="E60" s="1248"/>
      <c r="F60" s="1248"/>
      <c r="G60" s="1248"/>
      <c r="H60" s="1248"/>
      <c r="I60" s="1248"/>
      <c r="J60" s="1248"/>
      <c r="K60" s="1248"/>
      <c r="L60" s="1248"/>
      <c r="M60" s="1248"/>
      <c r="N60" s="1041"/>
      <c r="O60" s="1041"/>
      <c r="P60" s="1041"/>
      <c r="Q60" s="1041"/>
      <c r="R60" s="1041"/>
      <c r="S60" s="1041"/>
      <c r="T60" s="1041"/>
      <c r="U60" s="1041"/>
      <c r="V60" s="1041"/>
      <c r="W60" s="1041"/>
      <c r="X60" s="1041"/>
      <c r="Y60" s="1041"/>
      <c r="Z60" s="1041"/>
      <c r="AA60" s="1041"/>
      <c r="AB60" s="1041"/>
      <c r="AC60" s="1041"/>
      <c r="AD60" s="1041"/>
      <c r="AE60" s="1041"/>
      <c r="AF60" s="1041"/>
      <c r="AG60" s="1041"/>
      <c r="AH60" s="1041"/>
      <c r="AI60" s="1041"/>
      <c r="AJ60" s="1041"/>
      <c r="AK60" s="1041"/>
      <c r="AL60" s="1041"/>
      <c r="AM60" s="1041"/>
      <c r="AN60" s="1041"/>
      <c r="AO60" s="1041"/>
      <c r="AP60" s="1041"/>
      <c r="AQ60" s="1041"/>
      <c r="AR60" s="1041"/>
      <c r="AS60" s="1041"/>
      <c r="AT60" s="1041"/>
      <c r="AU60" s="1041"/>
      <c r="AV60" s="1041"/>
      <c r="AW60" s="1041"/>
      <c r="AX60" s="1041"/>
      <c r="AY60" s="1041"/>
      <c r="AZ60" s="1041"/>
      <c r="BA60" s="1041"/>
      <c r="BB60" s="1041"/>
      <c r="BC60" s="1041"/>
      <c r="BD60" s="1041"/>
      <c r="BE60" s="1041"/>
      <c r="BF60" s="1041"/>
      <c r="BG60" s="1041"/>
      <c r="BH60" s="1041"/>
      <c r="BI60" s="1041"/>
      <c r="BJ60" s="1041"/>
      <c r="BK60" s="1041"/>
      <c r="BL60" s="1041"/>
      <c r="BM60" s="1041"/>
      <c r="BN60" s="1041"/>
      <c r="BO60" s="1041"/>
      <c r="BP60" s="1041"/>
      <c r="BQ60" s="1041"/>
      <c r="BR60" s="1041"/>
      <c r="BS60" s="1041"/>
      <c r="BT60" s="1041"/>
      <c r="BU60" s="1041"/>
      <c r="BV60" s="1041"/>
      <c r="BW60" s="1041"/>
      <c r="BX60" s="1041"/>
      <c r="BY60" s="1041"/>
      <c r="BZ60" s="1041"/>
      <c r="CA60" s="1041"/>
      <c r="CB60" s="1041"/>
      <c r="CC60" s="1041"/>
      <c r="CD60" s="1041"/>
      <c r="CE60" s="1041"/>
      <c r="CF60" s="1041"/>
      <c r="CG60" s="1041"/>
      <c r="CH60" s="1041"/>
      <c r="CI60" s="1041"/>
      <c r="CJ60" s="1041"/>
      <c r="CK60" s="1041"/>
      <c r="CL60" s="1041"/>
      <c r="CM60" s="1041"/>
      <c r="CN60" s="1041"/>
      <c r="CO60" s="1041"/>
      <c r="CP60" s="1041"/>
      <c r="CQ60" s="1041"/>
      <c r="CR60" s="1041"/>
      <c r="CS60" s="1041"/>
      <c r="CT60" s="1041"/>
      <c r="CU60" s="1041"/>
      <c r="CV60" s="1041"/>
      <c r="CW60" s="1041"/>
      <c r="CX60" s="1041"/>
      <c r="CY60" s="1041"/>
      <c r="CZ60" s="1041"/>
      <c r="DA60" s="1041"/>
      <c r="DB60" s="1041"/>
      <c r="DC60" s="1041"/>
      <c r="DD60" s="1041"/>
      <c r="DE60" s="1041"/>
      <c r="DF60" s="1041"/>
      <c r="DG60" s="1041"/>
      <c r="DH60" s="1041"/>
      <c r="DI60" s="1041"/>
      <c r="DJ60" s="1041"/>
      <c r="DK60" s="1041"/>
      <c r="DL60" s="1041"/>
      <c r="DM60" s="1041"/>
      <c r="DN60" s="1041"/>
      <c r="DO60" s="1041"/>
      <c r="DP60" s="1041"/>
      <c r="DQ60" s="1041"/>
      <c r="DR60" s="1041"/>
      <c r="DS60" s="1041"/>
      <c r="DT60" s="1041"/>
      <c r="DU60" s="1041"/>
      <c r="DV60" s="1041"/>
      <c r="DW60" s="1041"/>
      <c r="DX60" s="1041"/>
      <c r="DY60" s="1041"/>
      <c r="DZ60" s="1041"/>
      <c r="EA60" s="1041"/>
      <c r="EB60" s="1041"/>
      <c r="EC60" s="1041"/>
      <c r="ED60" s="1041"/>
      <c r="EE60" s="1041"/>
      <c r="EF60" s="1041"/>
      <c r="EG60" s="1041"/>
      <c r="EH60" s="1041"/>
      <c r="EI60" s="1041"/>
      <c r="EJ60" s="1041"/>
      <c r="EK60" s="1041"/>
      <c r="EL60" s="1041"/>
      <c r="EM60" s="1041"/>
      <c r="EN60" s="1041"/>
      <c r="EO60" s="1041"/>
      <c r="EP60" s="1041"/>
      <c r="EQ60" s="1041"/>
      <c r="ER60" s="1041"/>
      <c r="ES60" s="1041"/>
      <c r="ET60" s="1041"/>
      <c r="EU60" s="1041"/>
      <c r="EV60" s="1041"/>
      <c r="EW60" s="1041"/>
      <c r="EX60" s="1041"/>
      <c r="EY60" s="1041"/>
      <c r="EZ60" s="1041"/>
      <c r="FA60" s="1041"/>
      <c r="FB60" s="1041"/>
      <c r="FC60" s="1041"/>
      <c r="FD60" s="1041"/>
      <c r="FE60" s="1041"/>
      <c r="FF60" s="1041"/>
      <c r="FG60" s="1041"/>
      <c r="FH60" s="1041"/>
      <c r="FI60" s="1041"/>
      <c r="FJ60" s="1041"/>
      <c r="FK60" s="1041"/>
      <c r="FL60" s="1041"/>
      <c r="FM60" s="1041"/>
      <c r="FN60" s="1041"/>
      <c r="FO60" s="1041"/>
      <c r="FP60" s="1041"/>
      <c r="FQ60" s="1041"/>
      <c r="FR60" s="1041"/>
      <c r="FS60" s="1041"/>
      <c r="FT60" s="1041"/>
      <c r="FU60" s="1041"/>
      <c r="FV60" s="1041"/>
      <c r="FW60" s="1041"/>
      <c r="FX60" s="1041"/>
      <c r="FY60" s="1041"/>
      <c r="FZ60" s="1041"/>
      <c r="GA60" s="1041"/>
      <c r="GB60" s="1041"/>
      <c r="GC60" s="1041"/>
      <c r="GD60" s="1041"/>
      <c r="GE60" s="1041"/>
      <c r="GF60" s="1041"/>
      <c r="GG60" s="1041"/>
      <c r="GH60" s="1041"/>
      <c r="GI60" s="1041"/>
      <c r="GJ60" s="1041"/>
      <c r="GK60" s="1041"/>
      <c r="GL60" s="1041"/>
      <c r="GM60" s="1041"/>
      <c r="GN60" s="1041"/>
      <c r="GO60" s="1041"/>
      <c r="GP60" s="1041"/>
      <c r="GQ60" s="1041"/>
      <c r="GR60" s="1041"/>
      <c r="GS60" s="1041"/>
      <c r="GT60" s="1041"/>
      <c r="GU60" s="1041"/>
      <c r="GV60" s="1041"/>
      <c r="GW60" s="1041"/>
      <c r="GX60" s="1041"/>
      <c r="GY60" s="1041"/>
      <c r="GZ60" s="1041"/>
      <c r="HA60" s="1041"/>
      <c r="HB60" s="1041"/>
      <c r="HC60" s="1041"/>
      <c r="HD60" s="1041"/>
      <c r="HE60" s="1041"/>
      <c r="HF60" s="1041"/>
      <c r="HG60" s="1041"/>
      <c r="HH60" s="1041"/>
      <c r="HI60" s="1041"/>
      <c r="HJ60" s="1041"/>
      <c r="HK60" s="1041"/>
      <c r="HL60" s="1041"/>
      <c r="HM60" s="1041"/>
      <c r="HN60" s="1041"/>
      <c r="HO60" s="1041"/>
      <c r="HP60" s="1041"/>
      <c r="HQ60" s="1041"/>
      <c r="HR60" s="1041"/>
      <c r="HS60" s="1041"/>
      <c r="HT60" s="1041"/>
      <c r="HU60" s="1041"/>
      <c r="HV60" s="1041"/>
      <c r="HW60" s="1041"/>
      <c r="HX60" s="1041"/>
      <c r="HY60" s="1041"/>
      <c r="HZ60" s="1041"/>
      <c r="IA60" s="1041"/>
      <c r="IB60" s="1041"/>
      <c r="IC60" s="1041"/>
      <c r="ID60" s="1041"/>
      <c r="IE60" s="1041"/>
      <c r="IF60" s="1041"/>
      <c r="IG60" s="1041"/>
      <c r="IH60" s="1041"/>
      <c r="II60" s="1041"/>
      <c r="IJ60" s="1041"/>
      <c r="IK60" s="1041"/>
      <c r="IL60" s="1041"/>
      <c r="IM60" s="1041"/>
      <c r="IN60" s="1041"/>
      <c r="IO60" s="1041"/>
      <c r="IP60" s="1041"/>
      <c r="IQ60" s="1041"/>
      <c r="IR60" s="1041"/>
      <c r="IS60" s="1041"/>
      <c r="IT60" s="1041"/>
      <c r="IU60" s="1041"/>
      <c r="IV60" s="1041"/>
    </row>
    <row r="61" spans="1:256" ht="13.5" thickBot="1" x14ac:dyDescent="0.25">
      <c r="A61" s="1710" t="s">
        <v>961</v>
      </c>
      <c r="B61" s="1711"/>
      <c r="C61" s="899" t="s">
        <v>1001</v>
      </c>
      <c r="D61" s="1254"/>
      <c r="E61" s="1248"/>
      <c r="F61" s="1248"/>
      <c r="G61" s="1248"/>
      <c r="H61" s="1248"/>
      <c r="I61" s="1248"/>
      <c r="J61" s="1248"/>
      <c r="K61" s="1248"/>
      <c r="L61" s="1248"/>
      <c r="M61" s="1248"/>
      <c r="N61" s="1041"/>
      <c r="O61" s="1041"/>
      <c r="P61" s="1041"/>
      <c r="Q61" s="1041"/>
      <c r="R61" s="1041"/>
      <c r="S61" s="1041"/>
      <c r="T61" s="1041"/>
      <c r="U61" s="1041"/>
      <c r="V61" s="1041"/>
      <c r="W61" s="1041"/>
      <c r="X61" s="1041"/>
      <c r="Y61" s="1041"/>
      <c r="Z61" s="1041"/>
      <c r="AA61" s="1041"/>
      <c r="AB61" s="1041"/>
      <c r="AC61" s="1041"/>
      <c r="AD61" s="1041"/>
      <c r="AE61" s="1041"/>
      <c r="AF61" s="1041"/>
      <c r="AG61" s="1041"/>
      <c r="AH61" s="1041"/>
      <c r="AI61" s="1041"/>
      <c r="AJ61" s="1041"/>
      <c r="AK61" s="1041"/>
      <c r="AL61" s="1041"/>
      <c r="AM61" s="1041"/>
      <c r="AN61" s="1041"/>
      <c r="AO61" s="1041"/>
      <c r="AP61" s="1041"/>
      <c r="AQ61" s="1041"/>
      <c r="AR61" s="1041"/>
      <c r="AS61" s="1041"/>
      <c r="AT61" s="1041"/>
      <c r="AU61" s="1041"/>
      <c r="AV61" s="1041"/>
      <c r="AW61" s="1041"/>
      <c r="AX61" s="1041"/>
      <c r="AY61" s="1041"/>
      <c r="AZ61" s="1041"/>
      <c r="BA61" s="1041"/>
      <c r="BB61" s="1041"/>
      <c r="BC61" s="1041"/>
      <c r="BD61" s="1041"/>
      <c r="BE61" s="1041"/>
      <c r="BF61" s="1041"/>
      <c r="BG61" s="1041"/>
      <c r="BH61" s="1041"/>
      <c r="BI61" s="1041"/>
      <c r="BJ61" s="1041"/>
      <c r="BK61" s="1041"/>
      <c r="BL61" s="1041"/>
      <c r="BM61" s="1041"/>
      <c r="BN61" s="1041"/>
      <c r="BO61" s="1041"/>
      <c r="BP61" s="1041"/>
      <c r="BQ61" s="1041"/>
      <c r="BR61" s="1041"/>
      <c r="BS61" s="1041"/>
      <c r="BT61" s="1041"/>
      <c r="BU61" s="1041"/>
      <c r="BV61" s="1041"/>
      <c r="BW61" s="1041"/>
      <c r="BX61" s="1041"/>
      <c r="BY61" s="1041"/>
      <c r="BZ61" s="1041"/>
      <c r="CA61" s="1041"/>
      <c r="CB61" s="1041"/>
      <c r="CC61" s="1041"/>
      <c r="CD61" s="1041"/>
      <c r="CE61" s="1041"/>
      <c r="CF61" s="1041"/>
      <c r="CG61" s="1041"/>
      <c r="CH61" s="1041"/>
      <c r="CI61" s="1041"/>
      <c r="CJ61" s="1041"/>
      <c r="CK61" s="1041"/>
      <c r="CL61" s="1041"/>
      <c r="CM61" s="1041"/>
      <c r="CN61" s="1041"/>
      <c r="CO61" s="1041"/>
      <c r="CP61" s="1041"/>
      <c r="CQ61" s="1041"/>
      <c r="CR61" s="1041"/>
      <c r="CS61" s="1041"/>
      <c r="CT61" s="1041"/>
      <c r="CU61" s="1041"/>
      <c r="CV61" s="1041"/>
      <c r="CW61" s="1041"/>
      <c r="CX61" s="1041"/>
      <c r="CY61" s="1041"/>
      <c r="CZ61" s="1041"/>
      <c r="DA61" s="1041"/>
      <c r="DB61" s="1041"/>
      <c r="DC61" s="1041"/>
      <c r="DD61" s="1041"/>
      <c r="DE61" s="1041"/>
      <c r="DF61" s="1041"/>
      <c r="DG61" s="1041"/>
      <c r="DH61" s="1041"/>
      <c r="DI61" s="1041"/>
      <c r="DJ61" s="1041"/>
      <c r="DK61" s="1041"/>
      <c r="DL61" s="1041"/>
      <c r="DM61" s="1041"/>
      <c r="DN61" s="1041"/>
      <c r="DO61" s="1041"/>
      <c r="DP61" s="1041"/>
      <c r="DQ61" s="1041"/>
      <c r="DR61" s="1041"/>
      <c r="DS61" s="1041"/>
      <c r="DT61" s="1041"/>
      <c r="DU61" s="1041"/>
      <c r="DV61" s="1041"/>
      <c r="DW61" s="1041"/>
      <c r="DX61" s="1041"/>
      <c r="DY61" s="1041"/>
      <c r="DZ61" s="1041"/>
      <c r="EA61" s="1041"/>
      <c r="EB61" s="1041"/>
      <c r="EC61" s="1041"/>
      <c r="ED61" s="1041"/>
      <c r="EE61" s="1041"/>
      <c r="EF61" s="1041"/>
      <c r="EG61" s="1041"/>
      <c r="EH61" s="1041"/>
      <c r="EI61" s="1041"/>
      <c r="EJ61" s="1041"/>
      <c r="EK61" s="1041"/>
      <c r="EL61" s="1041"/>
      <c r="EM61" s="1041"/>
      <c r="EN61" s="1041"/>
      <c r="EO61" s="1041"/>
      <c r="EP61" s="1041"/>
      <c r="EQ61" s="1041"/>
      <c r="ER61" s="1041"/>
      <c r="ES61" s="1041"/>
      <c r="ET61" s="1041"/>
      <c r="EU61" s="1041"/>
      <c r="EV61" s="1041"/>
      <c r="EW61" s="1041"/>
      <c r="EX61" s="1041"/>
      <c r="EY61" s="1041"/>
      <c r="EZ61" s="1041"/>
      <c r="FA61" s="1041"/>
      <c r="FB61" s="1041"/>
      <c r="FC61" s="1041"/>
      <c r="FD61" s="1041"/>
      <c r="FE61" s="1041"/>
      <c r="FF61" s="1041"/>
      <c r="FG61" s="1041"/>
      <c r="FH61" s="1041"/>
      <c r="FI61" s="1041"/>
      <c r="FJ61" s="1041"/>
      <c r="FK61" s="1041"/>
      <c r="FL61" s="1041"/>
      <c r="FM61" s="1041"/>
      <c r="FN61" s="1041"/>
      <c r="FO61" s="1041"/>
      <c r="FP61" s="1041"/>
      <c r="FQ61" s="1041"/>
      <c r="FR61" s="1041"/>
      <c r="FS61" s="1041"/>
      <c r="FT61" s="1041"/>
      <c r="FU61" s="1041"/>
      <c r="FV61" s="1041"/>
      <c r="FW61" s="1041"/>
      <c r="FX61" s="1041"/>
      <c r="FY61" s="1041"/>
      <c r="FZ61" s="1041"/>
      <c r="GA61" s="1041"/>
      <c r="GB61" s="1041"/>
      <c r="GC61" s="1041"/>
      <c r="GD61" s="1041"/>
      <c r="GE61" s="1041"/>
      <c r="GF61" s="1041"/>
      <c r="GG61" s="1041"/>
      <c r="GH61" s="1041"/>
      <c r="GI61" s="1041"/>
      <c r="GJ61" s="1041"/>
      <c r="GK61" s="1041"/>
      <c r="GL61" s="1041"/>
      <c r="GM61" s="1041"/>
      <c r="GN61" s="1041"/>
      <c r="GO61" s="1041"/>
      <c r="GP61" s="1041"/>
      <c r="GQ61" s="1041"/>
      <c r="GR61" s="1041"/>
      <c r="GS61" s="1041"/>
      <c r="GT61" s="1041"/>
      <c r="GU61" s="1041"/>
      <c r="GV61" s="1041"/>
      <c r="GW61" s="1041"/>
      <c r="GX61" s="1041"/>
      <c r="GY61" s="1041"/>
      <c r="GZ61" s="1041"/>
      <c r="HA61" s="1041"/>
      <c r="HB61" s="1041"/>
      <c r="HC61" s="1041"/>
      <c r="HD61" s="1041"/>
      <c r="HE61" s="1041"/>
      <c r="HF61" s="1041"/>
      <c r="HG61" s="1041"/>
      <c r="HH61" s="1041"/>
      <c r="HI61" s="1041"/>
      <c r="HJ61" s="1041"/>
      <c r="HK61" s="1041"/>
      <c r="HL61" s="1041"/>
      <c r="HM61" s="1041"/>
      <c r="HN61" s="1041"/>
      <c r="HO61" s="1041"/>
      <c r="HP61" s="1041"/>
      <c r="HQ61" s="1041"/>
      <c r="HR61" s="1041"/>
      <c r="HS61" s="1041"/>
      <c r="HT61" s="1041"/>
      <c r="HU61" s="1041"/>
      <c r="HV61" s="1041"/>
      <c r="HW61" s="1041"/>
      <c r="HX61" s="1041"/>
      <c r="HY61" s="1041"/>
      <c r="HZ61" s="1041"/>
      <c r="IA61" s="1041"/>
      <c r="IB61" s="1041"/>
      <c r="IC61" s="1041"/>
      <c r="ID61" s="1041"/>
      <c r="IE61" s="1041"/>
      <c r="IF61" s="1041"/>
      <c r="IG61" s="1041"/>
      <c r="IH61" s="1041"/>
      <c r="II61" s="1041"/>
      <c r="IJ61" s="1041"/>
      <c r="IK61" s="1041"/>
      <c r="IL61" s="1041"/>
      <c r="IM61" s="1041"/>
      <c r="IN61" s="1041"/>
      <c r="IO61" s="1041"/>
      <c r="IP61" s="1041"/>
      <c r="IQ61" s="1041"/>
      <c r="IR61" s="1041"/>
      <c r="IS61" s="1041"/>
      <c r="IT61" s="1041"/>
      <c r="IU61" s="1041"/>
      <c r="IV61" s="1041"/>
    </row>
    <row r="62" spans="1:256" ht="48" x14ac:dyDescent="0.2">
      <c r="A62" s="86"/>
      <c r="B62" s="1027" t="s">
        <v>989</v>
      </c>
      <c r="C62" s="1345">
        <v>30090.5</v>
      </c>
      <c r="D62" s="1252"/>
      <c r="E62" s="1200"/>
      <c r="F62" s="1200"/>
      <c r="G62" s="1200"/>
      <c r="H62" s="1200"/>
      <c r="I62" s="1200"/>
      <c r="J62" s="1200"/>
      <c r="K62" s="1200"/>
      <c r="L62" s="1200"/>
      <c r="M62" s="1200"/>
      <c r="N62" s="671"/>
      <c r="O62" s="671"/>
      <c r="P62" s="671"/>
      <c r="Q62" s="671"/>
      <c r="R62" s="671"/>
      <c r="S62" s="671"/>
      <c r="T62" s="671"/>
      <c r="U62" s="671"/>
      <c r="V62" s="671"/>
      <c r="W62" s="671"/>
      <c r="X62" s="671"/>
      <c r="Y62" s="671"/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1"/>
      <c r="AK62" s="671"/>
      <c r="AL62" s="671"/>
      <c r="AM62" s="671"/>
      <c r="AN62" s="671"/>
      <c r="AO62" s="671"/>
      <c r="AP62" s="671"/>
      <c r="AQ62" s="671"/>
      <c r="AR62" s="671"/>
      <c r="AS62" s="671"/>
      <c r="AT62" s="671"/>
      <c r="AU62" s="671"/>
      <c r="AV62" s="671"/>
      <c r="AW62" s="671"/>
      <c r="AX62" s="671"/>
      <c r="AY62" s="671"/>
      <c r="AZ62" s="671"/>
      <c r="BA62" s="671"/>
      <c r="BB62" s="671"/>
      <c r="BC62" s="671"/>
      <c r="BD62" s="671"/>
      <c r="BE62" s="671"/>
      <c r="BF62" s="671"/>
      <c r="BG62" s="671"/>
      <c r="BH62" s="671"/>
      <c r="BI62" s="671"/>
      <c r="BJ62" s="671"/>
      <c r="BK62" s="671"/>
      <c r="BL62" s="671"/>
      <c r="BM62" s="671"/>
      <c r="BN62" s="671"/>
      <c r="BO62" s="671"/>
      <c r="BP62" s="671"/>
      <c r="BQ62" s="671"/>
      <c r="BR62" s="671"/>
      <c r="BS62" s="671"/>
      <c r="BT62" s="671"/>
      <c r="BU62" s="671"/>
      <c r="BV62" s="671"/>
      <c r="BW62" s="671"/>
      <c r="BX62" s="671"/>
      <c r="BY62" s="671"/>
      <c r="BZ62" s="671"/>
      <c r="CA62" s="671"/>
      <c r="CB62" s="671"/>
      <c r="CC62" s="671"/>
      <c r="CD62" s="671"/>
      <c r="CE62" s="671"/>
      <c r="CF62" s="671"/>
      <c r="CG62" s="671"/>
      <c r="CH62" s="671"/>
      <c r="CI62" s="671"/>
      <c r="CJ62" s="671"/>
      <c r="CK62" s="671"/>
      <c r="CL62" s="671"/>
      <c r="CM62" s="671"/>
      <c r="CN62" s="671"/>
      <c r="CO62" s="671"/>
      <c r="CP62" s="671"/>
      <c r="CQ62" s="671"/>
      <c r="CR62" s="671"/>
      <c r="CS62" s="671"/>
      <c r="CT62" s="671"/>
      <c r="CU62" s="671"/>
      <c r="CV62" s="671"/>
      <c r="CW62" s="671"/>
      <c r="CX62" s="671"/>
      <c r="CY62" s="671"/>
      <c r="CZ62" s="671"/>
      <c r="DA62" s="671"/>
      <c r="DB62" s="671"/>
      <c r="DC62" s="671"/>
      <c r="DD62" s="671"/>
      <c r="DE62" s="671"/>
      <c r="DF62" s="671"/>
      <c r="DG62" s="671"/>
      <c r="DH62" s="671"/>
      <c r="DI62" s="671"/>
      <c r="DJ62" s="671"/>
      <c r="DK62" s="671"/>
      <c r="DL62" s="671"/>
      <c r="DM62" s="671"/>
      <c r="DN62" s="671"/>
      <c r="DO62" s="671"/>
      <c r="DP62" s="671"/>
      <c r="DQ62" s="671"/>
      <c r="DR62" s="671"/>
      <c r="DS62" s="671"/>
      <c r="DT62" s="671"/>
      <c r="DU62" s="671"/>
      <c r="DV62" s="671"/>
      <c r="DW62" s="671"/>
      <c r="DX62" s="671"/>
      <c r="DY62" s="671"/>
      <c r="DZ62" s="671"/>
      <c r="EA62" s="671"/>
      <c r="EB62" s="671"/>
      <c r="EC62" s="671"/>
      <c r="ED62" s="671"/>
      <c r="EE62" s="671"/>
      <c r="EF62" s="671"/>
      <c r="EG62" s="671"/>
      <c r="EH62" s="671"/>
      <c r="EI62" s="671"/>
      <c r="EJ62" s="671"/>
      <c r="EK62" s="671"/>
      <c r="EL62" s="671"/>
      <c r="EM62" s="671"/>
      <c r="EN62" s="671"/>
      <c r="EO62" s="671"/>
      <c r="EP62" s="671"/>
      <c r="EQ62" s="671"/>
      <c r="ER62" s="671"/>
      <c r="ES62" s="671"/>
      <c r="ET62" s="671"/>
      <c r="EU62" s="671"/>
      <c r="EV62" s="671"/>
      <c r="EW62" s="671"/>
      <c r="EX62" s="671"/>
      <c r="EY62" s="671"/>
      <c r="EZ62" s="671"/>
      <c r="FA62" s="671"/>
      <c r="FB62" s="671"/>
      <c r="FC62" s="671"/>
      <c r="FD62" s="671"/>
      <c r="FE62" s="671"/>
      <c r="FF62" s="671"/>
      <c r="FG62" s="671"/>
      <c r="FH62" s="671"/>
      <c r="FI62" s="671"/>
      <c r="FJ62" s="671"/>
      <c r="FK62" s="671"/>
      <c r="FL62" s="671"/>
      <c r="FM62" s="671"/>
      <c r="FN62" s="671"/>
      <c r="FO62" s="671"/>
      <c r="FP62" s="671"/>
      <c r="FQ62" s="671"/>
      <c r="FR62" s="671"/>
      <c r="FS62" s="671"/>
      <c r="FT62" s="671"/>
      <c r="FU62" s="671"/>
      <c r="FV62" s="671"/>
      <c r="FW62" s="671"/>
      <c r="FX62" s="671"/>
      <c r="FY62" s="671"/>
      <c r="FZ62" s="671"/>
      <c r="GA62" s="671"/>
      <c r="GB62" s="671"/>
      <c r="GC62" s="671"/>
      <c r="GD62" s="671"/>
      <c r="GE62" s="671"/>
      <c r="GF62" s="671"/>
      <c r="GG62" s="671"/>
      <c r="GH62" s="671"/>
      <c r="GI62" s="671"/>
      <c r="GJ62" s="671"/>
      <c r="GK62" s="671"/>
      <c r="GL62" s="671"/>
      <c r="GM62" s="671"/>
      <c r="GN62" s="671"/>
      <c r="GO62" s="671"/>
      <c r="GP62" s="671"/>
      <c r="GQ62" s="671"/>
      <c r="GR62" s="671"/>
      <c r="GS62" s="671"/>
      <c r="GT62" s="671"/>
      <c r="GU62" s="671"/>
      <c r="GV62" s="671"/>
      <c r="GW62" s="671"/>
      <c r="GX62" s="671"/>
      <c r="GY62" s="671"/>
      <c r="GZ62" s="671"/>
      <c r="HA62" s="671"/>
      <c r="HB62" s="671"/>
      <c r="HC62" s="671"/>
      <c r="HD62" s="671"/>
      <c r="HE62" s="671"/>
      <c r="HF62" s="671"/>
      <c r="HG62" s="671"/>
      <c r="HH62" s="671"/>
      <c r="HI62" s="671"/>
      <c r="HJ62" s="671"/>
      <c r="HK62" s="671"/>
      <c r="HL62" s="671"/>
      <c r="HM62" s="671"/>
      <c r="HN62" s="671"/>
      <c r="HO62" s="671"/>
      <c r="HP62" s="671"/>
      <c r="HQ62" s="671"/>
      <c r="HR62" s="671"/>
      <c r="HS62" s="671"/>
      <c r="HT62" s="671"/>
      <c r="HU62" s="671"/>
      <c r="HV62" s="671"/>
      <c r="HW62" s="671"/>
      <c r="HX62" s="671"/>
      <c r="HY62" s="671"/>
      <c r="HZ62" s="671"/>
      <c r="IA62" s="671"/>
      <c r="IB62" s="671"/>
      <c r="IC62" s="671"/>
      <c r="ID62" s="671"/>
      <c r="IE62" s="671"/>
      <c r="IF62" s="671"/>
      <c r="IG62" s="671"/>
      <c r="IH62" s="671"/>
      <c r="II62" s="671"/>
      <c r="IJ62" s="671"/>
      <c r="IK62" s="671"/>
      <c r="IL62" s="671"/>
      <c r="IM62" s="671"/>
      <c r="IN62" s="671"/>
      <c r="IO62" s="671"/>
      <c r="IP62" s="671"/>
      <c r="IQ62" s="671"/>
      <c r="IR62" s="671"/>
      <c r="IS62" s="671"/>
      <c r="IT62" s="671"/>
      <c r="IU62" s="671"/>
      <c r="IV62" s="671"/>
    </row>
    <row r="63" spans="1:256" ht="24" x14ac:dyDescent="0.2">
      <c r="A63" s="86"/>
      <c r="B63" s="1026" t="s">
        <v>990</v>
      </c>
      <c r="C63" s="1345">
        <v>31309</v>
      </c>
      <c r="D63" s="1252"/>
      <c r="E63" s="1200"/>
      <c r="F63" s="1200"/>
      <c r="G63" s="1200"/>
      <c r="H63" s="1200"/>
      <c r="I63" s="1200"/>
      <c r="J63" s="1200"/>
      <c r="K63" s="1200"/>
      <c r="L63" s="1200"/>
      <c r="M63" s="1200"/>
      <c r="N63" s="671"/>
      <c r="O63" s="671"/>
      <c r="P63" s="671"/>
      <c r="Q63" s="671"/>
      <c r="R63" s="671"/>
      <c r="S63" s="671"/>
      <c r="T63" s="671"/>
      <c r="U63" s="671"/>
      <c r="V63" s="671"/>
      <c r="W63" s="671"/>
      <c r="X63" s="671"/>
      <c r="Y63" s="671"/>
      <c r="Z63" s="671"/>
      <c r="AA63" s="671"/>
      <c r="AB63" s="671"/>
      <c r="AC63" s="671"/>
      <c r="AD63" s="671"/>
      <c r="AE63" s="671"/>
      <c r="AF63" s="671"/>
      <c r="AG63" s="671"/>
      <c r="AH63" s="671"/>
      <c r="AI63" s="671"/>
      <c r="AJ63" s="671"/>
      <c r="AK63" s="671"/>
      <c r="AL63" s="671"/>
      <c r="AM63" s="671"/>
      <c r="AN63" s="671"/>
      <c r="AO63" s="671"/>
      <c r="AP63" s="671"/>
      <c r="AQ63" s="671"/>
      <c r="AR63" s="671"/>
      <c r="AS63" s="671"/>
      <c r="AT63" s="671"/>
      <c r="AU63" s="671"/>
      <c r="AV63" s="671"/>
      <c r="AW63" s="671"/>
      <c r="AX63" s="671"/>
      <c r="AY63" s="671"/>
      <c r="AZ63" s="671"/>
      <c r="BA63" s="671"/>
      <c r="BB63" s="671"/>
      <c r="BC63" s="671"/>
      <c r="BD63" s="671"/>
      <c r="BE63" s="671"/>
      <c r="BF63" s="671"/>
      <c r="BG63" s="671"/>
      <c r="BH63" s="671"/>
      <c r="BI63" s="671"/>
      <c r="BJ63" s="671"/>
      <c r="BK63" s="671"/>
      <c r="BL63" s="671"/>
      <c r="BM63" s="671"/>
      <c r="BN63" s="671"/>
      <c r="BO63" s="671"/>
      <c r="BP63" s="671"/>
      <c r="BQ63" s="671"/>
      <c r="BR63" s="671"/>
      <c r="BS63" s="671"/>
      <c r="BT63" s="671"/>
      <c r="BU63" s="671"/>
      <c r="BV63" s="671"/>
      <c r="BW63" s="671"/>
      <c r="BX63" s="671"/>
      <c r="BY63" s="671"/>
      <c r="BZ63" s="671"/>
      <c r="CA63" s="671"/>
      <c r="CB63" s="671"/>
      <c r="CC63" s="671"/>
      <c r="CD63" s="671"/>
      <c r="CE63" s="671"/>
      <c r="CF63" s="671"/>
      <c r="CG63" s="671"/>
      <c r="CH63" s="671"/>
      <c r="CI63" s="671"/>
      <c r="CJ63" s="671"/>
      <c r="CK63" s="671"/>
      <c r="CL63" s="671"/>
      <c r="CM63" s="671"/>
      <c r="CN63" s="671"/>
      <c r="CO63" s="671"/>
      <c r="CP63" s="671"/>
      <c r="CQ63" s="671"/>
      <c r="CR63" s="671"/>
      <c r="CS63" s="671"/>
      <c r="CT63" s="671"/>
      <c r="CU63" s="671"/>
      <c r="CV63" s="671"/>
      <c r="CW63" s="671"/>
      <c r="CX63" s="671"/>
      <c r="CY63" s="671"/>
      <c r="CZ63" s="671"/>
      <c r="DA63" s="671"/>
      <c r="DB63" s="671"/>
      <c r="DC63" s="671"/>
      <c r="DD63" s="671"/>
      <c r="DE63" s="671"/>
      <c r="DF63" s="671"/>
      <c r="DG63" s="671"/>
      <c r="DH63" s="671"/>
      <c r="DI63" s="671"/>
      <c r="DJ63" s="671"/>
      <c r="DK63" s="671"/>
      <c r="DL63" s="671"/>
      <c r="DM63" s="671"/>
      <c r="DN63" s="671"/>
      <c r="DO63" s="671"/>
      <c r="DP63" s="671"/>
      <c r="DQ63" s="671"/>
      <c r="DR63" s="671"/>
      <c r="DS63" s="671"/>
      <c r="DT63" s="671"/>
      <c r="DU63" s="671"/>
      <c r="DV63" s="671"/>
      <c r="DW63" s="671"/>
      <c r="DX63" s="671"/>
      <c r="DY63" s="671"/>
      <c r="DZ63" s="671"/>
      <c r="EA63" s="671"/>
      <c r="EB63" s="671"/>
      <c r="EC63" s="671"/>
      <c r="ED63" s="671"/>
      <c r="EE63" s="671"/>
      <c r="EF63" s="671"/>
      <c r="EG63" s="671"/>
      <c r="EH63" s="671"/>
      <c r="EI63" s="671"/>
      <c r="EJ63" s="671"/>
      <c r="EK63" s="671"/>
      <c r="EL63" s="671"/>
      <c r="EM63" s="671"/>
      <c r="EN63" s="671"/>
      <c r="EO63" s="671"/>
      <c r="EP63" s="671"/>
      <c r="EQ63" s="671"/>
      <c r="ER63" s="671"/>
      <c r="ES63" s="671"/>
      <c r="ET63" s="671"/>
      <c r="EU63" s="671"/>
      <c r="EV63" s="671"/>
      <c r="EW63" s="671"/>
      <c r="EX63" s="671"/>
      <c r="EY63" s="671"/>
      <c r="EZ63" s="671"/>
      <c r="FA63" s="671"/>
      <c r="FB63" s="671"/>
      <c r="FC63" s="671"/>
      <c r="FD63" s="671"/>
      <c r="FE63" s="671"/>
      <c r="FF63" s="671"/>
      <c r="FG63" s="671"/>
      <c r="FH63" s="671"/>
      <c r="FI63" s="671"/>
      <c r="FJ63" s="671"/>
      <c r="FK63" s="671"/>
      <c r="FL63" s="671"/>
      <c r="FM63" s="671"/>
      <c r="FN63" s="671"/>
      <c r="FO63" s="671"/>
      <c r="FP63" s="671"/>
      <c r="FQ63" s="671"/>
      <c r="FR63" s="671"/>
      <c r="FS63" s="671"/>
      <c r="FT63" s="671"/>
      <c r="FU63" s="671"/>
      <c r="FV63" s="671"/>
      <c r="FW63" s="671"/>
      <c r="FX63" s="671"/>
      <c r="FY63" s="671"/>
      <c r="FZ63" s="671"/>
      <c r="GA63" s="671"/>
      <c r="GB63" s="671"/>
      <c r="GC63" s="671"/>
      <c r="GD63" s="671"/>
      <c r="GE63" s="671"/>
      <c r="GF63" s="671"/>
      <c r="GG63" s="671"/>
      <c r="GH63" s="671"/>
      <c r="GI63" s="671"/>
      <c r="GJ63" s="671"/>
      <c r="GK63" s="671"/>
      <c r="GL63" s="671"/>
      <c r="GM63" s="671"/>
      <c r="GN63" s="671"/>
      <c r="GO63" s="671"/>
      <c r="GP63" s="671"/>
      <c r="GQ63" s="671"/>
      <c r="GR63" s="671"/>
      <c r="GS63" s="671"/>
      <c r="GT63" s="671"/>
      <c r="GU63" s="671"/>
      <c r="GV63" s="671"/>
      <c r="GW63" s="671"/>
      <c r="GX63" s="671"/>
      <c r="GY63" s="671"/>
      <c r="GZ63" s="671"/>
      <c r="HA63" s="671"/>
      <c r="HB63" s="671"/>
      <c r="HC63" s="671"/>
      <c r="HD63" s="671"/>
      <c r="HE63" s="671"/>
      <c r="HF63" s="671"/>
      <c r="HG63" s="671"/>
      <c r="HH63" s="671"/>
      <c r="HI63" s="671"/>
      <c r="HJ63" s="671"/>
      <c r="HK63" s="671"/>
      <c r="HL63" s="671"/>
      <c r="HM63" s="671"/>
      <c r="HN63" s="671"/>
      <c r="HO63" s="671"/>
      <c r="HP63" s="671"/>
      <c r="HQ63" s="671"/>
      <c r="HR63" s="671"/>
      <c r="HS63" s="671"/>
      <c r="HT63" s="671"/>
      <c r="HU63" s="671"/>
      <c r="HV63" s="671"/>
      <c r="HW63" s="671"/>
      <c r="HX63" s="671"/>
      <c r="HY63" s="671"/>
      <c r="HZ63" s="671"/>
      <c r="IA63" s="671"/>
      <c r="IB63" s="671"/>
      <c r="IC63" s="671"/>
      <c r="ID63" s="671"/>
      <c r="IE63" s="671"/>
      <c r="IF63" s="671"/>
      <c r="IG63" s="671"/>
      <c r="IH63" s="671"/>
      <c r="II63" s="671"/>
      <c r="IJ63" s="671"/>
      <c r="IK63" s="671"/>
      <c r="IL63" s="671"/>
      <c r="IM63" s="671"/>
      <c r="IN63" s="671"/>
      <c r="IO63" s="671"/>
      <c r="IP63" s="671"/>
      <c r="IQ63" s="671"/>
      <c r="IR63" s="671"/>
      <c r="IS63" s="671"/>
      <c r="IT63" s="671"/>
      <c r="IU63" s="671"/>
      <c r="IV63" s="671"/>
    </row>
    <row r="64" spans="1:256" ht="24" x14ac:dyDescent="0.2">
      <c r="A64" s="86"/>
      <c r="B64" s="1026" t="s">
        <v>991</v>
      </c>
      <c r="C64" s="1345">
        <v>4335.53</v>
      </c>
      <c r="D64" s="1252"/>
      <c r="E64" s="1200"/>
      <c r="F64" s="1200"/>
      <c r="G64" s="1200"/>
      <c r="H64" s="1200"/>
      <c r="I64" s="1200"/>
      <c r="J64" s="1200"/>
      <c r="K64" s="1200"/>
      <c r="L64" s="1200"/>
      <c r="M64" s="1200"/>
      <c r="N64" s="671"/>
      <c r="O64" s="671"/>
      <c r="P64" s="671"/>
      <c r="Q64" s="671"/>
      <c r="R64" s="671"/>
      <c r="S64" s="671"/>
      <c r="T64" s="671"/>
      <c r="U64" s="671"/>
      <c r="V64" s="671"/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1"/>
      <c r="AK64" s="671"/>
      <c r="AL64" s="671"/>
      <c r="AM64" s="671"/>
      <c r="AN64" s="671"/>
      <c r="AO64" s="671"/>
      <c r="AP64" s="671"/>
      <c r="AQ64" s="671"/>
      <c r="AR64" s="671"/>
      <c r="AS64" s="671"/>
      <c r="AT64" s="671"/>
      <c r="AU64" s="671"/>
      <c r="AV64" s="671"/>
      <c r="AW64" s="671"/>
      <c r="AX64" s="671"/>
      <c r="AY64" s="671"/>
      <c r="AZ64" s="671"/>
      <c r="BA64" s="671"/>
      <c r="BB64" s="671"/>
      <c r="BC64" s="671"/>
      <c r="BD64" s="671"/>
      <c r="BE64" s="671"/>
      <c r="BF64" s="671"/>
      <c r="BG64" s="671"/>
      <c r="BH64" s="671"/>
      <c r="BI64" s="671"/>
      <c r="BJ64" s="671"/>
      <c r="BK64" s="671"/>
      <c r="BL64" s="671"/>
      <c r="BM64" s="671"/>
      <c r="BN64" s="671"/>
      <c r="BO64" s="671"/>
      <c r="BP64" s="671"/>
      <c r="BQ64" s="671"/>
      <c r="BR64" s="671"/>
      <c r="BS64" s="671"/>
      <c r="BT64" s="671"/>
      <c r="BU64" s="671"/>
      <c r="BV64" s="671"/>
      <c r="BW64" s="671"/>
      <c r="BX64" s="671"/>
      <c r="BY64" s="671"/>
      <c r="BZ64" s="671"/>
      <c r="CA64" s="671"/>
      <c r="CB64" s="671"/>
      <c r="CC64" s="671"/>
      <c r="CD64" s="671"/>
      <c r="CE64" s="671"/>
      <c r="CF64" s="671"/>
      <c r="CG64" s="671"/>
      <c r="CH64" s="671"/>
      <c r="CI64" s="671"/>
      <c r="CJ64" s="671"/>
      <c r="CK64" s="671"/>
      <c r="CL64" s="671"/>
      <c r="CM64" s="671"/>
      <c r="CN64" s="671"/>
      <c r="CO64" s="671"/>
      <c r="CP64" s="671"/>
      <c r="CQ64" s="671"/>
      <c r="CR64" s="671"/>
      <c r="CS64" s="671"/>
      <c r="CT64" s="671"/>
      <c r="CU64" s="671"/>
      <c r="CV64" s="671"/>
      <c r="CW64" s="671"/>
      <c r="CX64" s="671"/>
      <c r="CY64" s="671"/>
      <c r="CZ64" s="671"/>
      <c r="DA64" s="671"/>
      <c r="DB64" s="671"/>
      <c r="DC64" s="671"/>
      <c r="DD64" s="671"/>
      <c r="DE64" s="671"/>
      <c r="DF64" s="671"/>
      <c r="DG64" s="671"/>
      <c r="DH64" s="671"/>
      <c r="DI64" s="671"/>
      <c r="DJ64" s="671"/>
      <c r="DK64" s="671"/>
      <c r="DL64" s="671"/>
      <c r="DM64" s="671"/>
      <c r="DN64" s="671"/>
      <c r="DO64" s="671"/>
      <c r="DP64" s="671"/>
      <c r="DQ64" s="671"/>
      <c r="DR64" s="671"/>
      <c r="DS64" s="671"/>
      <c r="DT64" s="671"/>
      <c r="DU64" s="671"/>
      <c r="DV64" s="671"/>
      <c r="DW64" s="671"/>
      <c r="DX64" s="671"/>
      <c r="DY64" s="671"/>
      <c r="DZ64" s="671"/>
      <c r="EA64" s="671"/>
      <c r="EB64" s="671"/>
      <c r="EC64" s="671"/>
      <c r="ED64" s="671"/>
      <c r="EE64" s="671"/>
      <c r="EF64" s="671"/>
      <c r="EG64" s="671"/>
      <c r="EH64" s="671"/>
      <c r="EI64" s="671"/>
      <c r="EJ64" s="671"/>
      <c r="EK64" s="671"/>
      <c r="EL64" s="671"/>
      <c r="EM64" s="671"/>
      <c r="EN64" s="671"/>
      <c r="EO64" s="671"/>
      <c r="EP64" s="671"/>
      <c r="EQ64" s="671"/>
      <c r="ER64" s="671"/>
      <c r="ES64" s="671"/>
      <c r="ET64" s="671"/>
      <c r="EU64" s="671"/>
      <c r="EV64" s="671"/>
      <c r="EW64" s="671"/>
      <c r="EX64" s="671"/>
      <c r="EY64" s="671"/>
      <c r="EZ64" s="671"/>
      <c r="FA64" s="671"/>
      <c r="FB64" s="671"/>
      <c r="FC64" s="671"/>
      <c r="FD64" s="671"/>
      <c r="FE64" s="671"/>
      <c r="FF64" s="671"/>
      <c r="FG64" s="671"/>
      <c r="FH64" s="671"/>
      <c r="FI64" s="671"/>
      <c r="FJ64" s="671"/>
      <c r="FK64" s="671"/>
      <c r="FL64" s="671"/>
      <c r="FM64" s="671"/>
      <c r="FN64" s="671"/>
      <c r="FO64" s="671"/>
      <c r="FP64" s="671"/>
      <c r="FQ64" s="671"/>
      <c r="FR64" s="671"/>
      <c r="FS64" s="671"/>
      <c r="FT64" s="671"/>
      <c r="FU64" s="671"/>
      <c r="FV64" s="671"/>
      <c r="FW64" s="671"/>
      <c r="FX64" s="671"/>
      <c r="FY64" s="671"/>
      <c r="FZ64" s="671"/>
      <c r="GA64" s="671"/>
      <c r="GB64" s="671"/>
      <c r="GC64" s="671"/>
      <c r="GD64" s="671"/>
      <c r="GE64" s="671"/>
      <c r="GF64" s="671"/>
      <c r="GG64" s="671"/>
      <c r="GH64" s="671"/>
      <c r="GI64" s="671"/>
      <c r="GJ64" s="671"/>
      <c r="GK64" s="671"/>
      <c r="GL64" s="671"/>
      <c r="GM64" s="671"/>
      <c r="GN64" s="671"/>
      <c r="GO64" s="671"/>
      <c r="GP64" s="671"/>
      <c r="GQ64" s="671"/>
      <c r="GR64" s="671"/>
      <c r="GS64" s="671"/>
      <c r="GT64" s="671"/>
      <c r="GU64" s="671"/>
      <c r="GV64" s="671"/>
      <c r="GW64" s="671"/>
      <c r="GX64" s="671"/>
      <c r="GY64" s="671"/>
      <c r="GZ64" s="671"/>
      <c r="HA64" s="671"/>
      <c r="HB64" s="671"/>
      <c r="HC64" s="671"/>
      <c r="HD64" s="671"/>
      <c r="HE64" s="671"/>
      <c r="HF64" s="671"/>
      <c r="HG64" s="671"/>
      <c r="HH64" s="671"/>
      <c r="HI64" s="671"/>
      <c r="HJ64" s="671"/>
      <c r="HK64" s="671"/>
      <c r="HL64" s="671"/>
      <c r="HM64" s="671"/>
      <c r="HN64" s="671"/>
      <c r="HO64" s="671"/>
      <c r="HP64" s="671"/>
      <c r="HQ64" s="671"/>
      <c r="HR64" s="671"/>
      <c r="HS64" s="671"/>
      <c r="HT64" s="671"/>
      <c r="HU64" s="671"/>
      <c r="HV64" s="671"/>
      <c r="HW64" s="671"/>
      <c r="HX64" s="671"/>
      <c r="HY64" s="671"/>
      <c r="HZ64" s="671"/>
      <c r="IA64" s="671"/>
      <c r="IB64" s="671"/>
      <c r="IC64" s="671"/>
      <c r="ID64" s="671"/>
      <c r="IE64" s="671"/>
      <c r="IF64" s="671"/>
      <c r="IG64" s="671"/>
      <c r="IH64" s="671"/>
      <c r="II64" s="671"/>
      <c r="IJ64" s="671"/>
      <c r="IK64" s="671"/>
      <c r="IL64" s="671"/>
      <c r="IM64" s="671"/>
      <c r="IN64" s="671"/>
      <c r="IO64" s="671"/>
      <c r="IP64" s="671"/>
      <c r="IQ64" s="671"/>
      <c r="IR64" s="671"/>
      <c r="IS64" s="671"/>
      <c r="IT64" s="671"/>
      <c r="IU64" s="671"/>
      <c r="IV64" s="671"/>
    </row>
    <row r="65" spans="1:256" ht="24" x14ac:dyDescent="0.2">
      <c r="A65" s="86"/>
      <c r="B65" s="1026" t="s">
        <v>992</v>
      </c>
      <c r="C65" s="1345">
        <v>12979.222</v>
      </c>
      <c r="D65" s="1252"/>
      <c r="E65" s="1200"/>
      <c r="F65" s="1200"/>
      <c r="G65" s="1200"/>
      <c r="H65" s="1200"/>
      <c r="I65" s="1200"/>
      <c r="J65" s="1200"/>
      <c r="K65" s="1200"/>
      <c r="L65" s="1200"/>
      <c r="M65" s="1200"/>
      <c r="N65" s="671"/>
      <c r="O65" s="671"/>
      <c r="P65" s="671"/>
      <c r="Q65" s="671"/>
      <c r="R65" s="671"/>
      <c r="S65" s="671"/>
      <c r="T65" s="671"/>
      <c r="U65" s="671"/>
      <c r="V65" s="671"/>
      <c r="W65" s="671"/>
      <c r="X65" s="671"/>
      <c r="Y65" s="671"/>
      <c r="Z65" s="671"/>
      <c r="AA65" s="671"/>
      <c r="AB65" s="671"/>
      <c r="AC65" s="671"/>
      <c r="AD65" s="671"/>
      <c r="AE65" s="671"/>
      <c r="AF65" s="671"/>
      <c r="AG65" s="671"/>
      <c r="AH65" s="671"/>
      <c r="AI65" s="671"/>
      <c r="AJ65" s="671"/>
      <c r="AK65" s="671"/>
      <c r="AL65" s="671"/>
      <c r="AM65" s="671"/>
      <c r="AN65" s="671"/>
      <c r="AO65" s="671"/>
      <c r="AP65" s="671"/>
      <c r="AQ65" s="671"/>
      <c r="AR65" s="671"/>
      <c r="AS65" s="671"/>
      <c r="AT65" s="671"/>
      <c r="AU65" s="671"/>
      <c r="AV65" s="671"/>
      <c r="AW65" s="671"/>
      <c r="AX65" s="671"/>
      <c r="AY65" s="671"/>
      <c r="AZ65" s="671"/>
      <c r="BA65" s="671"/>
      <c r="BB65" s="671"/>
      <c r="BC65" s="671"/>
      <c r="BD65" s="671"/>
      <c r="BE65" s="671"/>
      <c r="BF65" s="671"/>
      <c r="BG65" s="671"/>
      <c r="BH65" s="671"/>
      <c r="BI65" s="671"/>
      <c r="BJ65" s="671"/>
      <c r="BK65" s="671"/>
      <c r="BL65" s="671"/>
      <c r="BM65" s="671"/>
      <c r="BN65" s="671"/>
      <c r="BO65" s="671"/>
      <c r="BP65" s="671"/>
      <c r="BQ65" s="671"/>
      <c r="BR65" s="671"/>
      <c r="BS65" s="671"/>
      <c r="BT65" s="671"/>
      <c r="BU65" s="671"/>
      <c r="BV65" s="671"/>
      <c r="BW65" s="671"/>
      <c r="BX65" s="671"/>
      <c r="BY65" s="671"/>
      <c r="BZ65" s="671"/>
      <c r="CA65" s="671"/>
      <c r="CB65" s="671"/>
      <c r="CC65" s="671"/>
      <c r="CD65" s="671"/>
      <c r="CE65" s="671"/>
      <c r="CF65" s="671"/>
      <c r="CG65" s="671"/>
      <c r="CH65" s="671"/>
      <c r="CI65" s="671"/>
      <c r="CJ65" s="671"/>
      <c r="CK65" s="671"/>
      <c r="CL65" s="671"/>
      <c r="CM65" s="671"/>
      <c r="CN65" s="671"/>
      <c r="CO65" s="671"/>
      <c r="CP65" s="671"/>
      <c r="CQ65" s="671"/>
      <c r="CR65" s="671"/>
      <c r="CS65" s="671"/>
      <c r="CT65" s="671"/>
      <c r="CU65" s="671"/>
      <c r="CV65" s="671"/>
      <c r="CW65" s="671"/>
      <c r="CX65" s="671"/>
      <c r="CY65" s="671"/>
      <c r="CZ65" s="671"/>
      <c r="DA65" s="671"/>
      <c r="DB65" s="671"/>
      <c r="DC65" s="671"/>
      <c r="DD65" s="671"/>
      <c r="DE65" s="671"/>
      <c r="DF65" s="671"/>
      <c r="DG65" s="671"/>
      <c r="DH65" s="671"/>
      <c r="DI65" s="671"/>
      <c r="DJ65" s="671"/>
      <c r="DK65" s="671"/>
      <c r="DL65" s="671"/>
      <c r="DM65" s="671"/>
      <c r="DN65" s="671"/>
      <c r="DO65" s="671"/>
      <c r="DP65" s="671"/>
      <c r="DQ65" s="671"/>
      <c r="DR65" s="671"/>
      <c r="DS65" s="671"/>
      <c r="DT65" s="671"/>
      <c r="DU65" s="671"/>
      <c r="DV65" s="671"/>
      <c r="DW65" s="671"/>
      <c r="DX65" s="671"/>
      <c r="DY65" s="671"/>
      <c r="DZ65" s="671"/>
      <c r="EA65" s="671"/>
      <c r="EB65" s="671"/>
      <c r="EC65" s="671"/>
      <c r="ED65" s="671"/>
      <c r="EE65" s="671"/>
      <c r="EF65" s="671"/>
      <c r="EG65" s="671"/>
      <c r="EH65" s="671"/>
      <c r="EI65" s="671"/>
      <c r="EJ65" s="671"/>
      <c r="EK65" s="671"/>
      <c r="EL65" s="671"/>
      <c r="EM65" s="671"/>
      <c r="EN65" s="671"/>
      <c r="EO65" s="671"/>
      <c r="EP65" s="671"/>
      <c r="EQ65" s="671"/>
      <c r="ER65" s="671"/>
      <c r="ES65" s="671"/>
      <c r="ET65" s="671"/>
      <c r="EU65" s="671"/>
      <c r="EV65" s="671"/>
      <c r="EW65" s="671"/>
      <c r="EX65" s="671"/>
      <c r="EY65" s="671"/>
      <c r="EZ65" s="671"/>
      <c r="FA65" s="671"/>
      <c r="FB65" s="671"/>
      <c r="FC65" s="671"/>
      <c r="FD65" s="671"/>
      <c r="FE65" s="671"/>
      <c r="FF65" s="671"/>
      <c r="FG65" s="671"/>
      <c r="FH65" s="671"/>
      <c r="FI65" s="671"/>
      <c r="FJ65" s="671"/>
      <c r="FK65" s="671"/>
      <c r="FL65" s="671"/>
      <c r="FM65" s="671"/>
      <c r="FN65" s="671"/>
      <c r="FO65" s="671"/>
      <c r="FP65" s="671"/>
      <c r="FQ65" s="671"/>
      <c r="FR65" s="671"/>
      <c r="FS65" s="671"/>
      <c r="FT65" s="671"/>
      <c r="FU65" s="671"/>
      <c r="FV65" s="671"/>
      <c r="FW65" s="671"/>
      <c r="FX65" s="671"/>
      <c r="FY65" s="671"/>
      <c r="FZ65" s="671"/>
      <c r="GA65" s="671"/>
      <c r="GB65" s="671"/>
      <c r="GC65" s="671"/>
      <c r="GD65" s="671"/>
      <c r="GE65" s="671"/>
      <c r="GF65" s="671"/>
      <c r="GG65" s="671"/>
      <c r="GH65" s="671"/>
      <c r="GI65" s="671"/>
      <c r="GJ65" s="671"/>
      <c r="GK65" s="671"/>
      <c r="GL65" s="671"/>
      <c r="GM65" s="671"/>
      <c r="GN65" s="671"/>
      <c r="GO65" s="671"/>
      <c r="GP65" s="671"/>
      <c r="GQ65" s="671"/>
      <c r="GR65" s="671"/>
      <c r="GS65" s="671"/>
      <c r="GT65" s="671"/>
      <c r="GU65" s="671"/>
      <c r="GV65" s="671"/>
      <c r="GW65" s="671"/>
      <c r="GX65" s="671"/>
      <c r="GY65" s="671"/>
      <c r="GZ65" s="671"/>
      <c r="HA65" s="671"/>
      <c r="HB65" s="671"/>
      <c r="HC65" s="671"/>
      <c r="HD65" s="671"/>
      <c r="HE65" s="671"/>
      <c r="HF65" s="671"/>
      <c r="HG65" s="671"/>
      <c r="HH65" s="671"/>
      <c r="HI65" s="671"/>
      <c r="HJ65" s="671"/>
      <c r="HK65" s="671"/>
      <c r="HL65" s="671"/>
      <c r="HM65" s="671"/>
      <c r="HN65" s="671"/>
      <c r="HO65" s="671"/>
      <c r="HP65" s="671"/>
      <c r="HQ65" s="671"/>
      <c r="HR65" s="671"/>
      <c r="HS65" s="671"/>
      <c r="HT65" s="671"/>
      <c r="HU65" s="671"/>
      <c r="HV65" s="671"/>
      <c r="HW65" s="671"/>
      <c r="HX65" s="671"/>
      <c r="HY65" s="671"/>
      <c r="HZ65" s="671"/>
      <c r="IA65" s="671"/>
      <c r="IB65" s="671"/>
      <c r="IC65" s="671"/>
      <c r="ID65" s="671"/>
      <c r="IE65" s="671"/>
      <c r="IF65" s="671"/>
      <c r="IG65" s="671"/>
      <c r="IH65" s="671"/>
      <c r="II65" s="671"/>
      <c r="IJ65" s="671"/>
      <c r="IK65" s="671"/>
      <c r="IL65" s="671"/>
      <c r="IM65" s="671"/>
      <c r="IN65" s="671"/>
      <c r="IO65" s="671"/>
      <c r="IP65" s="671"/>
      <c r="IQ65" s="671"/>
      <c r="IR65" s="671"/>
      <c r="IS65" s="671"/>
      <c r="IT65" s="671"/>
      <c r="IU65" s="671"/>
      <c r="IV65" s="671"/>
    </row>
    <row r="66" spans="1:256" ht="24" x14ac:dyDescent="0.2">
      <c r="A66" s="86"/>
      <c r="B66" s="1026" t="s">
        <v>993</v>
      </c>
      <c r="C66" s="1345">
        <v>359455.777</v>
      </c>
      <c r="D66" s="1252"/>
      <c r="E66" s="1200"/>
      <c r="F66" s="1200"/>
      <c r="G66" s="1200"/>
      <c r="H66" s="1200"/>
      <c r="I66" s="1200"/>
      <c r="J66" s="1200"/>
      <c r="K66" s="1200"/>
      <c r="L66" s="1200"/>
      <c r="M66" s="1200"/>
      <c r="N66" s="671"/>
      <c r="O66" s="671"/>
      <c r="P66" s="671"/>
      <c r="Q66" s="671"/>
      <c r="R66" s="671"/>
      <c r="S66" s="671"/>
      <c r="T66" s="671"/>
      <c r="U66" s="671"/>
      <c r="V66" s="671"/>
      <c r="W66" s="671"/>
      <c r="X66" s="671"/>
      <c r="Y66" s="671"/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1"/>
      <c r="AK66" s="671"/>
      <c r="AL66" s="671"/>
      <c r="AM66" s="671"/>
      <c r="AN66" s="671"/>
      <c r="AO66" s="671"/>
      <c r="AP66" s="671"/>
      <c r="AQ66" s="671"/>
      <c r="AR66" s="671"/>
      <c r="AS66" s="671"/>
      <c r="AT66" s="671"/>
      <c r="AU66" s="671"/>
      <c r="AV66" s="671"/>
      <c r="AW66" s="671"/>
      <c r="AX66" s="671"/>
      <c r="AY66" s="671"/>
      <c r="AZ66" s="671"/>
      <c r="BA66" s="671"/>
      <c r="BB66" s="671"/>
      <c r="BC66" s="671"/>
      <c r="BD66" s="671"/>
      <c r="BE66" s="671"/>
      <c r="BF66" s="671"/>
      <c r="BG66" s="671"/>
      <c r="BH66" s="671"/>
      <c r="BI66" s="671"/>
      <c r="BJ66" s="671"/>
      <c r="BK66" s="671"/>
      <c r="BL66" s="671"/>
      <c r="BM66" s="671"/>
      <c r="BN66" s="671"/>
      <c r="BO66" s="671"/>
      <c r="BP66" s="671"/>
      <c r="BQ66" s="671"/>
      <c r="BR66" s="671"/>
      <c r="BS66" s="671"/>
      <c r="BT66" s="671"/>
      <c r="BU66" s="671"/>
      <c r="BV66" s="671"/>
      <c r="BW66" s="671"/>
      <c r="BX66" s="671"/>
      <c r="BY66" s="671"/>
      <c r="BZ66" s="671"/>
      <c r="CA66" s="671"/>
      <c r="CB66" s="671"/>
      <c r="CC66" s="671"/>
      <c r="CD66" s="671"/>
      <c r="CE66" s="671"/>
      <c r="CF66" s="671"/>
      <c r="CG66" s="671"/>
      <c r="CH66" s="671"/>
      <c r="CI66" s="671"/>
      <c r="CJ66" s="671"/>
      <c r="CK66" s="671"/>
      <c r="CL66" s="671"/>
      <c r="CM66" s="671"/>
      <c r="CN66" s="671"/>
      <c r="CO66" s="671"/>
      <c r="CP66" s="671"/>
      <c r="CQ66" s="671"/>
      <c r="CR66" s="671"/>
      <c r="CS66" s="671"/>
      <c r="CT66" s="671"/>
      <c r="CU66" s="671"/>
      <c r="CV66" s="671"/>
      <c r="CW66" s="671"/>
      <c r="CX66" s="671"/>
      <c r="CY66" s="671"/>
      <c r="CZ66" s="671"/>
      <c r="DA66" s="671"/>
      <c r="DB66" s="671"/>
      <c r="DC66" s="671"/>
      <c r="DD66" s="671"/>
      <c r="DE66" s="671"/>
      <c r="DF66" s="671"/>
      <c r="DG66" s="671"/>
      <c r="DH66" s="671"/>
      <c r="DI66" s="671"/>
      <c r="DJ66" s="671"/>
      <c r="DK66" s="671"/>
      <c r="DL66" s="671"/>
      <c r="DM66" s="671"/>
      <c r="DN66" s="671"/>
      <c r="DO66" s="671"/>
      <c r="DP66" s="671"/>
      <c r="DQ66" s="671"/>
      <c r="DR66" s="671"/>
      <c r="DS66" s="671"/>
      <c r="DT66" s="671"/>
      <c r="DU66" s="671"/>
      <c r="DV66" s="671"/>
      <c r="DW66" s="671"/>
      <c r="DX66" s="671"/>
      <c r="DY66" s="671"/>
      <c r="DZ66" s="671"/>
      <c r="EA66" s="671"/>
      <c r="EB66" s="671"/>
      <c r="EC66" s="671"/>
      <c r="ED66" s="671"/>
      <c r="EE66" s="671"/>
      <c r="EF66" s="671"/>
      <c r="EG66" s="671"/>
      <c r="EH66" s="671"/>
      <c r="EI66" s="671"/>
      <c r="EJ66" s="671"/>
      <c r="EK66" s="671"/>
      <c r="EL66" s="671"/>
      <c r="EM66" s="671"/>
      <c r="EN66" s="671"/>
      <c r="EO66" s="671"/>
      <c r="EP66" s="671"/>
      <c r="EQ66" s="671"/>
      <c r="ER66" s="671"/>
      <c r="ES66" s="671"/>
      <c r="ET66" s="671"/>
      <c r="EU66" s="671"/>
      <c r="EV66" s="671"/>
      <c r="EW66" s="671"/>
      <c r="EX66" s="671"/>
      <c r="EY66" s="671"/>
      <c r="EZ66" s="671"/>
      <c r="FA66" s="671"/>
      <c r="FB66" s="671"/>
      <c r="FC66" s="671"/>
      <c r="FD66" s="671"/>
      <c r="FE66" s="671"/>
      <c r="FF66" s="671"/>
      <c r="FG66" s="671"/>
      <c r="FH66" s="671"/>
      <c r="FI66" s="671"/>
      <c r="FJ66" s="671"/>
      <c r="FK66" s="671"/>
      <c r="FL66" s="671"/>
      <c r="FM66" s="671"/>
      <c r="FN66" s="671"/>
      <c r="FO66" s="671"/>
      <c r="FP66" s="671"/>
      <c r="FQ66" s="671"/>
      <c r="FR66" s="671"/>
      <c r="FS66" s="671"/>
      <c r="FT66" s="671"/>
      <c r="FU66" s="671"/>
      <c r="FV66" s="671"/>
      <c r="FW66" s="671"/>
      <c r="FX66" s="671"/>
      <c r="FY66" s="671"/>
      <c r="FZ66" s="671"/>
      <c r="GA66" s="671"/>
      <c r="GB66" s="671"/>
      <c r="GC66" s="671"/>
      <c r="GD66" s="671"/>
      <c r="GE66" s="671"/>
      <c r="GF66" s="671"/>
      <c r="GG66" s="671"/>
      <c r="GH66" s="671"/>
      <c r="GI66" s="671"/>
      <c r="GJ66" s="671"/>
      <c r="GK66" s="671"/>
      <c r="GL66" s="671"/>
      <c r="GM66" s="671"/>
      <c r="GN66" s="671"/>
      <c r="GO66" s="671"/>
      <c r="GP66" s="671"/>
      <c r="GQ66" s="671"/>
      <c r="GR66" s="671"/>
      <c r="GS66" s="671"/>
      <c r="GT66" s="671"/>
      <c r="GU66" s="671"/>
      <c r="GV66" s="671"/>
      <c r="GW66" s="671"/>
      <c r="GX66" s="671"/>
      <c r="GY66" s="671"/>
      <c r="GZ66" s="671"/>
      <c r="HA66" s="671"/>
      <c r="HB66" s="671"/>
      <c r="HC66" s="671"/>
      <c r="HD66" s="671"/>
      <c r="HE66" s="671"/>
      <c r="HF66" s="671"/>
      <c r="HG66" s="671"/>
      <c r="HH66" s="671"/>
      <c r="HI66" s="671"/>
      <c r="HJ66" s="671"/>
      <c r="HK66" s="671"/>
      <c r="HL66" s="671"/>
      <c r="HM66" s="671"/>
      <c r="HN66" s="671"/>
      <c r="HO66" s="671"/>
      <c r="HP66" s="671"/>
      <c r="HQ66" s="671"/>
      <c r="HR66" s="671"/>
      <c r="HS66" s="671"/>
      <c r="HT66" s="671"/>
      <c r="HU66" s="671"/>
      <c r="HV66" s="671"/>
      <c r="HW66" s="671"/>
      <c r="HX66" s="671"/>
      <c r="HY66" s="671"/>
      <c r="HZ66" s="671"/>
      <c r="IA66" s="671"/>
      <c r="IB66" s="671"/>
      <c r="IC66" s="671"/>
      <c r="ID66" s="671"/>
      <c r="IE66" s="671"/>
      <c r="IF66" s="671"/>
      <c r="IG66" s="671"/>
      <c r="IH66" s="671"/>
      <c r="II66" s="671"/>
      <c r="IJ66" s="671"/>
      <c r="IK66" s="671"/>
      <c r="IL66" s="671"/>
      <c r="IM66" s="671"/>
      <c r="IN66" s="671"/>
      <c r="IO66" s="671"/>
      <c r="IP66" s="671"/>
      <c r="IQ66" s="671"/>
      <c r="IR66" s="671"/>
      <c r="IS66" s="671"/>
      <c r="IT66" s="671"/>
      <c r="IU66" s="671"/>
      <c r="IV66" s="671"/>
    </row>
    <row r="67" spans="1:256" ht="36" x14ac:dyDescent="0.2">
      <c r="A67" s="86"/>
      <c r="B67" s="1026" t="s">
        <v>1885</v>
      </c>
      <c r="C67" s="1345">
        <v>16000</v>
      </c>
      <c r="D67" s="1252"/>
      <c r="E67" s="1200"/>
      <c r="F67" s="1200"/>
      <c r="G67" s="1200"/>
      <c r="H67" s="1200"/>
      <c r="I67" s="1200"/>
      <c r="J67" s="1200"/>
      <c r="K67" s="1200"/>
      <c r="L67" s="1200"/>
      <c r="M67" s="1200"/>
      <c r="N67" s="671"/>
      <c r="O67" s="671"/>
      <c r="P67" s="671"/>
      <c r="Q67" s="671"/>
      <c r="R67" s="671"/>
      <c r="S67" s="671"/>
      <c r="T67" s="671"/>
      <c r="U67" s="671"/>
      <c r="V67" s="671"/>
      <c r="W67" s="671"/>
      <c r="X67" s="671"/>
      <c r="Y67" s="671"/>
      <c r="Z67" s="671"/>
      <c r="AA67" s="671"/>
      <c r="AB67" s="671"/>
      <c r="AC67" s="671"/>
      <c r="AD67" s="671"/>
      <c r="AE67" s="671"/>
      <c r="AF67" s="671"/>
      <c r="AG67" s="671"/>
      <c r="AH67" s="671"/>
      <c r="AI67" s="671"/>
      <c r="AJ67" s="671"/>
      <c r="AK67" s="671"/>
      <c r="AL67" s="671"/>
      <c r="AM67" s="671"/>
      <c r="AN67" s="671"/>
      <c r="AO67" s="671"/>
      <c r="AP67" s="671"/>
      <c r="AQ67" s="671"/>
      <c r="AR67" s="671"/>
      <c r="AS67" s="671"/>
      <c r="AT67" s="671"/>
      <c r="AU67" s="671"/>
      <c r="AV67" s="671"/>
      <c r="AW67" s="671"/>
      <c r="AX67" s="671"/>
      <c r="AY67" s="671"/>
      <c r="AZ67" s="671"/>
      <c r="BA67" s="671"/>
      <c r="BB67" s="671"/>
      <c r="BC67" s="671"/>
      <c r="BD67" s="671"/>
      <c r="BE67" s="671"/>
      <c r="BF67" s="671"/>
      <c r="BG67" s="671"/>
      <c r="BH67" s="671"/>
      <c r="BI67" s="671"/>
      <c r="BJ67" s="671"/>
      <c r="BK67" s="671"/>
      <c r="BL67" s="671"/>
      <c r="BM67" s="671"/>
      <c r="BN67" s="671"/>
      <c r="BO67" s="671"/>
      <c r="BP67" s="671"/>
      <c r="BQ67" s="671"/>
      <c r="BR67" s="671"/>
      <c r="BS67" s="671"/>
      <c r="BT67" s="671"/>
      <c r="BU67" s="671"/>
      <c r="BV67" s="671"/>
      <c r="BW67" s="671"/>
      <c r="BX67" s="671"/>
      <c r="BY67" s="671"/>
      <c r="BZ67" s="671"/>
      <c r="CA67" s="671"/>
      <c r="CB67" s="671"/>
      <c r="CC67" s="671"/>
      <c r="CD67" s="671"/>
      <c r="CE67" s="671"/>
      <c r="CF67" s="671"/>
      <c r="CG67" s="671"/>
      <c r="CH67" s="671"/>
      <c r="CI67" s="671"/>
      <c r="CJ67" s="671"/>
      <c r="CK67" s="671"/>
      <c r="CL67" s="671"/>
      <c r="CM67" s="671"/>
      <c r="CN67" s="671"/>
      <c r="CO67" s="671"/>
      <c r="CP67" s="671"/>
      <c r="CQ67" s="671"/>
      <c r="CR67" s="671"/>
      <c r="CS67" s="671"/>
      <c r="CT67" s="671"/>
      <c r="CU67" s="671"/>
      <c r="CV67" s="671"/>
      <c r="CW67" s="671"/>
      <c r="CX67" s="671"/>
      <c r="CY67" s="671"/>
      <c r="CZ67" s="671"/>
      <c r="DA67" s="671"/>
      <c r="DB67" s="671"/>
      <c r="DC67" s="671"/>
      <c r="DD67" s="671"/>
      <c r="DE67" s="671"/>
      <c r="DF67" s="671"/>
      <c r="DG67" s="671"/>
      <c r="DH67" s="671"/>
      <c r="DI67" s="671"/>
      <c r="DJ67" s="671"/>
      <c r="DK67" s="671"/>
      <c r="DL67" s="671"/>
      <c r="DM67" s="671"/>
      <c r="DN67" s="671"/>
      <c r="DO67" s="671"/>
      <c r="DP67" s="671"/>
      <c r="DQ67" s="671"/>
      <c r="DR67" s="671"/>
      <c r="DS67" s="671"/>
      <c r="DT67" s="671"/>
      <c r="DU67" s="671"/>
      <c r="DV67" s="671"/>
      <c r="DW67" s="671"/>
      <c r="DX67" s="671"/>
      <c r="DY67" s="671"/>
      <c r="DZ67" s="671"/>
      <c r="EA67" s="671"/>
      <c r="EB67" s="671"/>
      <c r="EC67" s="671"/>
      <c r="ED67" s="671"/>
      <c r="EE67" s="671"/>
      <c r="EF67" s="671"/>
      <c r="EG67" s="671"/>
      <c r="EH67" s="671"/>
      <c r="EI67" s="671"/>
      <c r="EJ67" s="671"/>
      <c r="EK67" s="671"/>
      <c r="EL67" s="671"/>
      <c r="EM67" s="671"/>
      <c r="EN67" s="671"/>
      <c r="EO67" s="671"/>
      <c r="EP67" s="671"/>
      <c r="EQ67" s="671"/>
      <c r="ER67" s="671"/>
      <c r="ES67" s="671"/>
      <c r="ET67" s="671"/>
      <c r="EU67" s="671"/>
      <c r="EV67" s="671"/>
      <c r="EW67" s="671"/>
      <c r="EX67" s="671"/>
      <c r="EY67" s="671"/>
      <c r="EZ67" s="671"/>
      <c r="FA67" s="671"/>
      <c r="FB67" s="671"/>
      <c r="FC67" s="671"/>
      <c r="FD67" s="671"/>
      <c r="FE67" s="671"/>
      <c r="FF67" s="671"/>
      <c r="FG67" s="671"/>
      <c r="FH67" s="671"/>
      <c r="FI67" s="671"/>
      <c r="FJ67" s="671"/>
      <c r="FK67" s="671"/>
      <c r="FL67" s="671"/>
      <c r="FM67" s="671"/>
      <c r="FN67" s="671"/>
      <c r="FO67" s="671"/>
      <c r="FP67" s="671"/>
      <c r="FQ67" s="671"/>
      <c r="FR67" s="671"/>
      <c r="FS67" s="671"/>
      <c r="FT67" s="671"/>
      <c r="FU67" s="671"/>
      <c r="FV67" s="671"/>
      <c r="FW67" s="671"/>
      <c r="FX67" s="671"/>
      <c r="FY67" s="671"/>
      <c r="FZ67" s="671"/>
      <c r="GA67" s="671"/>
      <c r="GB67" s="671"/>
      <c r="GC67" s="671"/>
      <c r="GD67" s="671"/>
      <c r="GE67" s="671"/>
      <c r="GF67" s="671"/>
      <c r="GG67" s="671"/>
      <c r="GH67" s="671"/>
      <c r="GI67" s="671"/>
      <c r="GJ67" s="671"/>
      <c r="GK67" s="671"/>
      <c r="GL67" s="671"/>
      <c r="GM67" s="671"/>
      <c r="GN67" s="671"/>
      <c r="GO67" s="671"/>
      <c r="GP67" s="671"/>
      <c r="GQ67" s="671"/>
      <c r="GR67" s="671"/>
      <c r="GS67" s="671"/>
      <c r="GT67" s="671"/>
      <c r="GU67" s="671"/>
      <c r="GV67" s="671"/>
      <c r="GW67" s="671"/>
      <c r="GX67" s="671"/>
      <c r="GY67" s="671"/>
      <c r="GZ67" s="671"/>
      <c r="HA67" s="671"/>
      <c r="HB67" s="671"/>
      <c r="HC67" s="671"/>
      <c r="HD67" s="671"/>
      <c r="HE67" s="671"/>
      <c r="HF67" s="671"/>
      <c r="HG67" s="671"/>
      <c r="HH67" s="671"/>
      <c r="HI67" s="671"/>
      <c r="HJ67" s="671"/>
      <c r="HK67" s="671"/>
      <c r="HL67" s="671"/>
      <c r="HM67" s="671"/>
      <c r="HN67" s="671"/>
      <c r="HO67" s="671"/>
      <c r="HP67" s="671"/>
      <c r="HQ67" s="671"/>
      <c r="HR67" s="671"/>
      <c r="HS67" s="671"/>
      <c r="HT67" s="671"/>
      <c r="HU67" s="671"/>
      <c r="HV67" s="671"/>
      <c r="HW67" s="671"/>
      <c r="HX67" s="671"/>
      <c r="HY67" s="671"/>
      <c r="HZ67" s="671"/>
      <c r="IA67" s="671"/>
      <c r="IB67" s="671"/>
      <c r="IC67" s="671"/>
      <c r="ID67" s="671"/>
      <c r="IE67" s="671"/>
      <c r="IF67" s="671"/>
      <c r="IG67" s="671"/>
      <c r="IH67" s="671"/>
      <c r="II67" s="671"/>
      <c r="IJ67" s="671"/>
      <c r="IK67" s="671"/>
      <c r="IL67" s="671"/>
      <c r="IM67" s="671"/>
      <c r="IN67" s="671"/>
      <c r="IO67" s="671"/>
      <c r="IP67" s="671"/>
      <c r="IQ67" s="671"/>
      <c r="IR67" s="671"/>
      <c r="IS67" s="671"/>
      <c r="IT67" s="671"/>
      <c r="IU67" s="671"/>
      <c r="IV67" s="671"/>
    </row>
    <row r="68" spans="1:256" ht="24" x14ac:dyDescent="0.2">
      <c r="A68" s="938"/>
      <c r="B68" s="1033" t="s">
        <v>994</v>
      </c>
      <c r="C68" s="1350">
        <v>1736.8536899999999</v>
      </c>
      <c r="D68" s="1255"/>
      <c r="E68" s="1200"/>
      <c r="F68" s="1200"/>
      <c r="G68" s="1200"/>
      <c r="H68" s="1200"/>
      <c r="I68" s="1200"/>
      <c r="J68" s="1200"/>
      <c r="K68" s="1200"/>
      <c r="L68" s="1200"/>
      <c r="M68" s="1200"/>
      <c r="N68" s="671"/>
      <c r="O68" s="671"/>
      <c r="P68" s="671"/>
      <c r="Q68" s="671"/>
      <c r="R68" s="671"/>
      <c r="S68" s="671"/>
      <c r="T68" s="671"/>
      <c r="U68" s="671"/>
      <c r="V68" s="671"/>
      <c r="W68" s="671"/>
      <c r="X68" s="671"/>
      <c r="Y68" s="671"/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1"/>
      <c r="AK68" s="671"/>
      <c r="AL68" s="671"/>
      <c r="AM68" s="671"/>
      <c r="AN68" s="671"/>
      <c r="AO68" s="671"/>
      <c r="AP68" s="671"/>
      <c r="AQ68" s="671"/>
      <c r="AR68" s="671"/>
      <c r="AS68" s="671"/>
      <c r="AT68" s="671"/>
      <c r="AU68" s="671"/>
      <c r="AV68" s="671"/>
      <c r="AW68" s="671"/>
      <c r="AX68" s="671"/>
      <c r="AY68" s="671"/>
      <c r="AZ68" s="671"/>
      <c r="BA68" s="671"/>
      <c r="BB68" s="671"/>
      <c r="BC68" s="671"/>
      <c r="BD68" s="671"/>
      <c r="BE68" s="671"/>
      <c r="BF68" s="671"/>
      <c r="BG68" s="671"/>
      <c r="BH68" s="671"/>
      <c r="BI68" s="671"/>
      <c r="BJ68" s="671"/>
      <c r="BK68" s="671"/>
      <c r="BL68" s="671"/>
      <c r="BM68" s="671"/>
      <c r="BN68" s="671"/>
      <c r="BO68" s="671"/>
      <c r="BP68" s="671"/>
      <c r="BQ68" s="671"/>
      <c r="BR68" s="671"/>
      <c r="BS68" s="671"/>
      <c r="BT68" s="671"/>
      <c r="BU68" s="671"/>
      <c r="BV68" s="671"/>
      <c r="BW68" s="671"/>
      <c r="BX68" s="671"/>
      <c r="BY68" s="671"/>
      <c r="BZ68" s="671"/>
      <c r="CA68" s="671"/>
      <c r="CB68" s="671"/>
      <c r="CC68" s="671"/>
      <c r="CD68" s="671"/>
      <c r="CE68" s="671"/>
      <c r="CF68" s="671"/>
      <c r="CG68" s="671"/>
      <c r="CH68" s="671"/>
      <c r="CI68" s="671"/>
      <c r="CJ68" s="671"/>
      <c r="CK68" s="671"/>
      <c r="CL68" s="671"/>
      <c r="CM68" s="671"/>
      <c r="CN68" s="671"/>
      <c r="CO68" s="671"/>
      <c r="CP68" s="671"/>
      <c r="CQ68" s="671"/>
      <c r="CR68" s="671"/>
      <c r="CS68" s="671"/>
      <c r="CT68" s="671"/>
      <c r="CU68" s="671"/>
      <c r="CV68" s="671"/>
      <c r="CW68" s="671"/>
      <c r="CX68" s="671"/>
      <c r="CY68" s="671"/>
      <c r="CZ68" s="671"/>
      <c r="DA68" s="671"/>
      <c r="DB68" s="671"/>
      <c r="DC68" s="671"/>
      <c r="DD68" s="671"/>
      <c r="DE68" s="671"/>
      <c r="DF68" s="671"/>
      <c r="DG68" s="671"/>
      <c r="DH68" s="671"/>
      <c r="DI68" s="671"/>
      <c r="DJ68" s="671"/>
      <c r="DK68" s="671"/>
      <c r="DL68" s="671"/>
      <c r="DM68" s="671"/>
      <c r="DN68" s="671"/>
      <c r="DO68" s="671"/>
      <c r="DP68" s="671"/>
      <c r="DQ68" s="671"/>
      <c r="DR68" s="671"/>
      <c r="DS68" s="671"/>
      <c r="DT68" s="671"/>
      <c r="DU68" s="671"/>
      <c r="DV68" s="671"/>
      <c r="DW68" s="671"/>
      <c r="DX68" s="671"/>
      <c r="DY68" s="671"/>
      <c r="DZ68" s="671"/>
      <c r="EA68" s="671"/>
      <c r="EB68" s="671"/>
      <c r="EC68" s="671"/>
      <c r="ED68" s="671"/>
      <c r="EE68" s="671"/>
      <c r="EF68" s="671"/>
      <c r="EG68" s="671"/>
      <c r="EH68" s="671"/>
      <c r="EI68" s="671"/>
      <c r="EJ68" s="671"/>
      <c r="EK68" s="671"/>
      <c r="EL68" s="671"/>
      <c r="EM68" s="671"/>
      <c r="EN68" s="671"/>
      <c r="EO68" s="671"/>
      <c r="EP68" s="671"/>
      <c r="EQ68" s="671"/>
      <c r="ER68" s="671"/>
      <c r="ES68" s="671"/>
      <c r="ET68" s="671"/>
      <c r="EU68" s="671"/>
      <c r="EV68" s="671"/>
      <c r="EW68" s="671"/>
      <c r="EX68" s="671"/>
      <c r="EY68" s="671"/>
      <c r="EZ68" s="671"/>
      <c r="FA68" s="671"/>
      <c r="FB68" s="671"/>
      <c r="FC68" s="671"/>
      <c r="FD68" s="671"/>
      <c r="FE68" s="671"/>
      <c r="FF68" s="671"/>
      <c r="FG68" s="671"/>
      <c r="FH68" s="671"/>
      <c r="FI68" s="671"/>
      <c r="FJ68" s="671"/>
      <c r="FK68" s="671"/>
      <c r="FL68" s="671"/>
      <c r="FM68" s="671"/>
      <c r="FN68" s="671"/>
      <c r="FO68" s="671"/>
      <c r="FP68" s="671"/>
      <c r="FQ68" s="671"/>
      <c r="FR68" s="671"/>
      <c r="FS68" s="671"/>
      <c r="FT68" s="671"/>
      <c r="FU68" s="671"/>
      <c r="FV68" s="671"/>
      <c r="FW68" s="671"/>
      <c r="FX68" s="671"/>
      <c r="FY68" s="671"/>
      <c r="FZ68" s="671"/>
      <c r="GA68" s="671"/>
      <c r="GB68" s="671"/>
      <c r="GC68" s="671"/>
      <c r="GD68" s="671"/>
      <c r="GE68" s="671"/>
      <c r="GF68" s="671"/>
      <c r="GG68" s="671"/>
      <c r="GH68" s="671"/>
      <c r="GI68" s="671"/>
      <c r="GJ68" s="671"/>
      <c r="GK68" s="671"/>
      <c r="GL68" s="671"/>
      <c r="GM68" s="671"/>
      <c r="GN68" s="671"/>
      <c r="GO68" s="671"/>
      <c r="GP68" s="671"/>
      <c r="GQ68" s="671"/>
      <c r="GR68" s="671"/>
      <c r="GS68" s="671"/>
      <c r="GT68" s="671"/>
      <c r="GU68" s="671"/>
      <c r="GV68" s="671"/>
      <c r="GW68" s="671"/>
      <c r="GX68" s="671"/>
      <c r="GY68" s="671"/>
      <c r="GZ68" s="671"/>
      <c r="HA68" s="671"/>
      <c r="HB68" s="671"/>
      <c r="HC68" s="671"/>
      <c r="HD68" s="671"/>
      <c r="HE68" s="671"/>
      <c r="HF68" s="671"/>
      <c r="HG68" s="671"/>
      <c r="HH68" s="671"/>
      <c r="HI68" s="671"/>
      <c r="HJ68" s="671"/>
      <c r="HK68" s="671"/>
      <c r="HL68" s="671"/>
      <c r="HM68" s="671"/>
      <c r="HN68" s="671"/>
      <c r="HO68" s="671"/>
      <c r="HP68" s="671"/>
      <c r="HQ68" s="671"/>
      <c r="HR68" s="671"/>
      <c r="HS68" s="671"/>
      <c r="HT68" s="671"/>
      <c r="HU68" s="671"/>
      <c r="HV68" s="671"/>
      <c r="HW68" s="671"/>
      <c r="HX68" s="671"/>
      <c r="HY68" s="671"/>
      <c r="HZ68" s="671"/>
      <c r="IA68" s="671"/>
      <c r="IB68" s="671"/>
      <c r="IC68" s="671"/>
      <c r="ID68" s="671"/>
      <c r="IE68" s="671"/>
      <c r="IF68" s="671"/>
      <c r="IG68" s="671"/>
      <c r="IH68" s="671"/>
      <c r="II68" s="671"/>
      <c r="IJ68" s="671"/>
      <c r="IK68" s="671"/>
      <c r="IL68" s="671"/>
      <c r="IM68" s="671"/>
      <c r="IN68" s="671"/>
      <c r="IO68" s="671"/>
      <c r="IP68" s="671"/>
      <c r="IQ68" s="671"/>
      <c r="IR68" s="671"/>
      <c r="IS68" s="671"/>
      <c r="IT68" s="671"/>
      <c r="IU68" s="671"/>
      <c r="IV68" s="671"/>
    </row>
    <row r="69" spans="1:256" x14ac:dyDescent="0.2">
      <c r="A69" s="938"/>
      <c r="B69" s="1021" t="s">
        <v>995</v>
      </c>
      <c r="C69" s="1349">
        <v>25985.822769999999</v>
      </c>
      <c r="D69" s="1256"/>
      <c r="E69" s="1200"/>
      <c r="F69" s="1200"/>
      <c r="G69" s="1200"/>
      <c r="H69" s="1200"/>
      <c r="I69" s="1200"/>
      <c r="J69" s="1200"/>
      <c r="K69" s="1200"/>
      <c r="L69" s="1200"/>
      <c r="M69" s="1200"/>
      <c r="N69" s="671"/>
      <c r="O69" s="671"/>
      <c r="P69" s="671"/>
      <c r="Q69" s="671"/>
      <c r="R69" s="671"/>
      <c r="S69" s="671"/>
      <c r="T69" s="671"/>
      <c r="U69" s="671"/>
      <c r="V69" s="671"/>
      <c r="W69" s="671"/>
      <c r="X69" s="671"/>
      <c r="Y69" s="671"/>
      <c r="Z69" s="671"/>
      <c r="AA69" s="671"/>
      <c r="AB69" s="671"/>
      <c r="AC69" s="671"/>
      <c r="AD69" s="671"/>
      <c r="AE69" s="671"/>
      <c r="AF69" s="671"/>
      <c r="AG69" s="671"/>
      <c r="AH69" s="671"/>
      <c r="AI69" s="671"/>
      <c r="AJ69" s="671"/>
      <c r="AK69" s="671"/>
      <c r="AL69" s="671"/>
      <c r="AM69" s="671"/>
      <c r="AN69" s="671"/>
      <c r="AO69" s="671"/>
      <c r="AP69" s="671"/>
      <c r="AQ69" s="671"/>
      <c r="AR69" s="671"/>
      <c r="AS69" s="671"/>
      <c r="AT69" s="671"/>
      <c r="AU69" s="671"/>
      <c r="AV69" s="671"/>
      <c r="AW69" s="671"/>
      <c r="AX69" s="671"/>
      <c r="AY69" s="671"/>
      <c r="AZ69" s="671"/>
      <c r="BA69" s="671"/>
      <c r="BB69" s="671"/>
      <c r="BC69" s="671"/>
      <c r="BD69" s="671"/>
      <c r="BE69" s="671"/>
      <c r="BF69" s="671"/>
      <c r="BG69" s="671"/>
      <c r="BH69" s="671"/>
      <c r="BI69" s="671"/>
      <c r="BJ69" s="671"/>
      <c r="BK69" s="671"/>
      <c r="BL69" s="671"/>
      <c r="BM69" s="671"/>
      <c r="BN69" s="671"/>
      <c r="BO69" s="671"/>
      <c r="BP69" s="671"/>
      <c r="BQ69" s="671"/>
      <c r="BR69" s="671"/>
      <c r="BS69" s="671"/>
      <c r="BT69" s="671"/>
      <c r="BU69" s="671"/>
      <c r="BV69" s="671"/>
      <c r="BW69" s="671"/>
      <c r="BX69" s="671"/>
      <c r="BY69" s="671"/>
      <c r="BZ69" s="671"/>
      <c r="CA69" s="671"/>
      <c r="CB69" s="671"/>
      <c r="CC69" s="671"/>
      <c r="CD69" s="671"/>
      <c r="CE69" s="671"/>
      <c r="CF69" s="671"/>
      <c r="CG69" s="671"/>
      <c r="CH69" s="671"/>
      <c r="CI69" s="671"/>
      <c r="CJ69" s="671"/>
      <c r="CK69" s="671"/>
      <c r="CL69" s="671"/>
      <c r="CM69" s="671"/>
      <c r="CN69" s="671"/>
      <c r="CO69" s="671"/>
      <c r="CP69" s="671"/>
      <c r="CQ69" s="671"/>
      <c r="CR69" s="671"/>
      <c r="CS69" s="671"/>
      <c r="CT69" s="671"/>
      <c r="CU69" s="671"/>
      <c r="CV69" s="671"/>
      <c r="CW69" s="671"/>
      <c r="CX69" s="671"/>
      <c r="CY69" s="671"/>
      <c r="CZ69" s="671"/>
      <c r="DA69" s="671"/>
      <c r="DB69" s="671"/>
      <c r="DC69" s="671"/>
      <c r="DD69" s="671"/>
      <c r="DE69" s="671"/>
      <c r="DF69" s="671"/>
      <c r="DG69" s="671"/>
      <c r="DH69" s="671"/>
      <c r="DI69" s="671"/>
      <c r="DJ69" s="671"/>
      <c r="DK69" s="671"/>
      <c r="DL69" s="671"/>
      <c r="DM69" s="671"/>
      <c r="DN69" s="671"/>
      <c r="DO69" s="671"/>
      <c r="DP69" s="671"/>
      <c r="DQ69" s="671"/>
      <c r="DR69" s="671"/>
      <c r="DS69" s="671"/>
      <c r="DT69" s="671"/>
      <c r="DU69" s="671"/>
      <c r="DV69" s="671"/>
      <c r="DW69" s="671"/>
      <c r="DX69" s="671"/>
      <c r="DY69" s="671"/>
      <c r="DZ69" s="671"/>
      <c r="EA69" s="671"/>
      <c r="EB69" s="671"/>
      <c r="EC69" s="671"/>
      <c r="ED69" s="671"/>
      <c r="EE69" s="671"/>
      <c r="EF69" s="671"/>
      <c r="EG69" s="671"/>
      <c r="EH69" s="671"/>
      <c r="EI69" s="671"/>
      <c r="EJ69" s="671"/>
      <c r="EK69" s="671"/>
      <c r="EL69" s="671"/>
      <c r="EM69" s="671"/>
      <c r="EN69" s="671"/>
      <c r="EO69" s="671"/>
      <c r="EP69" s="671"/>
      <c r="EQ69" s="671"/>
      <c r="ER69" s="671"/>
      <c r="ES69" s="671"/>
      <c r="ET69" s="671"/>
      <c r="EU69" s="671"/>
      <c r="EV69" s="671"/>
      <c r="EW69" s="671"/>
      <c r="EX69" s="671"/>
      <c r="EY69" s="671"/>
      <c r="EZ69" s="671"/>
      <c r="FA69" s="671"/>
      <c r="FB69" s="671"/>
      <c r="FC69" s="671"/>
      <c r="FD69" s="671"/>
      <c r="FE69" s="671"/>
      <c r="FF69" s="671"/>
      <c r="FG69" s="671"/>
      <c r="FH69" s="671"/>
      <c r="FI69" s="671"/>
      <c r="FJ69" s="671"/>
      <c r="FK69" s="671"/>
      <c r="FL69" s="671"/>
      <c r="FM69" s="671"/>
      <c r="FN69" s="671"/>
      <c r="FO69" s="671"/>
      <c r="FP69" s="671"/>
      <c r="FQ69" s="671"/>
      <c r="FR69" s="671"/>
      <c r="FS69" s="671"/>
      <c r="FT69" s="671"/>
      <c r="FU69" s="671"/>
      <c r="FV69" s="671"/>
      <c r="FW69" s="671"/>
      <c r="FX69" s="671"/>
      <c r="FY69" s="671"/>
      <c r="FZ69" s="671"/>
      <c r="GA69" s="671"/>
      <c r="GB69" s="671"/>
      <c r="GC69" s="671"/>
      <c r="GD69" s="671"/>
      <c r="GE69" s="671"/>
      <c r="GF69" s="671"/>
      <c r="GG69" s="671"/>
      <c r="GH69" s="671"/>
      <c r="GI69" s="671"/>
      <c r="GJ69" s="671"/>
      <c r="GK69" s="671"/>
      <c r="GL69" s="671"/>
      <c r="GM69" s="671"/>
      <c r="GN69" s="671"/>
      <c r="GO69" s="671"/>
      <c r="GP69" s="671"/>
      <c r="GQ69" s="671"/>
      <c r="GR69" s="671"/>
      <c r="GS69" s="671"/>
      <c r="GT69" s="671"/>
      <c r="GU69" s="671"/>
      <c r="GV69" s="671"/>
      <c r="GW69" s="671"/>
      <c r="GX69" s="671"/>
      <c r="GY69" s="671"/>
      <c r="GZ69" s="671"/>
      <c r="HA69" s="671"/>
      <c r="HB69" s="671"/>
      <c r="HC69" s="671"/>
      <c r="HD69" s="671"/>
      <c r="HE69" s="671"/>
      <c r="HF69" s="671"/>
      <c r="HG69" s="671"/>
      <c r="HH69" s="671"/>
      <c r="HI69" s="671"/>
      <c r="HJ69" s="671"/>
      <c r="HK69" s="671"/>
      <c r="HL69" s="671"/>
      <c r="HM69" s="671"/>
      <c r="HN69" s="671"/>
      <c r="HO69" s="671"/>
      <c r="HP69" s="671"/>
      <c r="HQ69" s="671"/>
      <c r="HR69" s="671"/>
      <c r="HS69" s="671"/>
      <c r="HT69" s="671"/>
      <c r="HU69" s="671"/>
      <c r="HV69" s="671"/>
      <c r="HW69" s="671"/>
      <c r="HX69" s="671"/>
      <c r="HY69" s="671"/>
      <c r="HZ69" s="671"/>
      <c r="IA69" s="671"/>
      <c r="IB69" s="671"/>
      <c r="IC69" s="671"/>
      <c r="ID69" s="671"/>
      <c r="IE69" s="671"/>
      <c r="IF69" s="671"/>
      <c r="IG69" s="671"/>
      <c r="IH69" s="671"/>
      <c r="II69" s="671"/>
      <c r="IJ69" s="671"/>
      <c r="IK69" s="671"/>
      <c r="IL69" s="671"/>
      <c r="IM69" s="671"/>
      <c r="IN69" s="671"/>
      <c r="IO69" s="671"/>
      <c r="IP69" s="671"/>
      <c r="IQ69" s="671"/>
      <c r="IR69" s="671"/>
      <c r="IS69" s="671"/>
      <c r="IT69" s="671"/>
      <c r="IU69" s="671"/>
      <c r="IV69" s="671"/>
    </row>
    <row r="70" spans="1:256" ht="60" x14ac:dyDescent="0.2">
      <c r="A70" s="938"/>
      <c r="B70" s="1021" t="s">
        <v>1886</v>
      </c>
      <c r="C70" s="1349">
        <v>2313.346</v>
      </c>
      <c r="D70" s="1256"/>
      <c r="E70" s="1200"/>
      <c r="F70" s="1200"/>
      <c r="G70" s="1200"/>
      <c r="H70" s="1200"/>
      <c r="I70" s="1200"/>
      <c r="J70" s="1200"/>
      <c r="K70" s="1200"/>
      <c r="L70" s="1200"/>
      <c r="M70" s="1200"/>
      <c r="N70" s="671"/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1"/>
      <c r="AK70" s="671"/>
      <c r="AL70" s="671"/>
      <c r="AM70" s="671"/>
      <c r="AN70" s="671"/>
      <c r="AO70" s="671"/>
      <c r="AP70" s="671"/>
      <c r="AQ70" s="671"/>
      <c r="AR70" s="671"/>
      <c r="AS70" s="671"/>
      <c r="AT70" s="671"/>
      <c r="AU70" s="671"/>
      <c r="AV70" s="671"/>
      <c r="AW70" s="671"/>
      <c r="AX70" s="671"/>
      <c r="AY70" s="671"/>
      <c r="AZ70" s="671"/>
      <c r="BA70" s="671"/>
      <c r="BB70" s="671"/>
      <c r="BC70" s="671"/>
      <c r="BD70" s="671"/>
      <c r="BE70" s="671"/>
      <c r="BF70" s="671"/>
      <c r="BG70" s="671"/>
      <c r="BH70" s="671"/>
      <c r="BI70" s="671"/>
      <c r="BJ70" s="671"/>
      <c r="BK70" s="671"/>
      <c r="BL70" s="671"/>
      <c r="BM70" s="671"/>
      <c r="BN70" s="671"/>
      <c r="BO70" s="671"/>
      <c r="BP70" s="671"/>
      <c r="BQ70" s="671"/>
      <c r="BR70" s="671"/>
      <c r="BS70" s="671"/>
      <c r="BT70" s="671"/>
      <c r="BU70" s="671"/>
      <c r="BV70" s="671"/>
      <c r="BW70" s="671"/>
      <c r="BX70" s="671"/>
      <c r="BY70" s="671"/>
      <c r="BZ70" s="671"/>
      <c r="CA70" s="671"/>
      <c r="CB70" s="671"/>
      <c r="CC70" s="671"/>
      <c r="CD70" s="671"/>
      <c r="CE70" s="671"/>
      <c r="CF70" s="671"/>
      <c r="CG70" s="671"/>
      <c r="CH70" s="671"/>
      <c r="CI70" s="671"/>
      <c r="CJ70" s="671"/>
      <c r="CK70" s="671"/>
      <c r="CL70" s="671"/>
      <c r="CM70" s="671"/>
      <c r="CN70" s="671"/>
      <c r="CO70" s="671"/>
      <c r="CP70" s="671"/>
      <c r="CQ70" s="671"/>
      <c r="CR70" s="671"/>
      <c r="CS70" s="671"/>
      <c r="CT70" s="671"/>
      <c r="CU70" s="671"/>
      <c r="CV70" s="671"/>
      <c r="CW70" s="671"/>
      <c r="CX70" s="671"/>
      <c r="CY70" s="671"/>
      <c r="CZ70" s="671"/>
      <c r="DA70" s="671"/>
      <c r="DB70" s="671"/>
      <c r="DC70" s="671"/>
      <c r="DD70" s="671"/>
      <c r="DE70" s="671"/>
      <c r="DF70" s="671"/>
      <c r="DG70" s="671"/>
      <c r="DH70" s="671"/>
      <c r="DI70" s="671"/>
      <c r="DJ70" s="671"/>
      <c r="DK70" s="671"/>
      <c r="DL70" s="671"/>
      <c r="DM70" s="671"/>
      <c r="DN70" s="671"/>
      <c r="DO70" s="671"/>
      <c r="DP70" s="671"/>
      <c r="DQ70" s="671"/>
      <c r="DR70" s="671"/>
      <c r="DS70" s="671"/>
      <c r="DT70" s="671"/>
      <c r="DU70" s="671"/>
      <c r="DV70" s="671"/>
      <c r="DW70" s="671"/>
      <c r="DX70" s="671"/>
      <c r="DY70" s="671"/>
      <c r="DZ70" s="671"/>
      <c r="EA70" s="671"/>
      <c r="EB70" s="671"/>
      <c r="EC70" s="671"/>
      <c r="ED70" s="671"/>
      <c r="EE70" s="671"/>
      <c r="EF70" s="671"/>
      <c r="EG70" s="671"/>
      <c r="EH70" s="671"/>
      <c r="EI70" s="671"/>
      <c r="EJ70" s="671"/>
      <c r="EK70" s="671"/>
      <c r="EL70" s="671"/>
      <c r="EM70" s="671"/>
      <c r="EN70" s="671"/>
      <c r="EO70" s="671"/>
      <c r="EP70" s="671"/>
      <c r="EQ70" s="671"/>
      <c r="ER70" s="671"/>
      <c r="ES70" s="671"/>
      <c r="ET70" s="671"/>
      <c r="EU70" s="671"/>
      <c r="EV70" s="671"/>
      <c r="EW70" s="671"/>
      <c r="EX70" s="671"/>
      <c r="EY70" s="671"/>
      <c r="EZ70" s="671"/>
      <c r="FA70" s="671"/>
      <c r="FB70" s="671"/>
      <c r="FC70" s="671"/>
      <c r="FD70" s="671"/>
      <c r="FE70" s="671"/>
      <c r="FF70" s="671"/>
      <c r="FG70" s="671"/>
      <c r="FH70" s="671"/>
      <c r="FI70" s="671"/>
      <c r="FJ70" s="671"/>
      <c r="FK70" s="671"/>
      <c r="FL70" s="671"/>
      <c r="FM70" s="671"/>
      <c r="FN70" s="671"/>
      <c r="FO70" s="671"/>
      <c r="FP70" s="671"/>
      <c r="FQ70" s="671"/>
      <c r="FR70" s="671"/>
      <c r="FS70" s="671"/>
      <c r="FT70" s="671"/>
      <c r="FU70" s="671"/>
      <c r="FV70" s="671"/>
      <c r="FW70" s="671"/>
      <c r="FX70" s="671"/>
      <c r="FY70" s="671"/>
      <c r="FZ70" s="671"/>
      <c r="GA70" s="671"/>
      <c r="GB70" s="671"/>
      <c r="GC70" s="671"/>
      <c r="GD70" s="671"/>
      <c r="GE70" s="671"/>
      <c r="GF70" s="671"/>
      <c r="GG70" s="671"/>
      <c r="GH70" s="671"/>
      <c r="GI70" s="671"/>
      <c r="GJ70" s="671"/>
      <c r="GK70" s="671"/>
      <c r="GL70" s="671"/>
      <c r="GM70" s="671"/>
      <c r="GN70" s="671"/>
      <c r="GO70" s="671"/>
      <c r="GP70" s="671"/>
      <c r="GQ70" s="671"/>
      <c r="GR70" s="671"/>
      <c r="GS70" s="671"/>
      <c r="GT70" s="671"/>
      <c r="GU70" s="671"/>
      <c r="GV70" s="671"/>
      <c r="GW70" s="671"/>
      <c r="GX70" s="671"/>
      <c r="GY70" s="671"/>
      <c r="GZ70" s="671"/>
      <c r="HA70" s="671"/>
      <c r="HB70" s="671"/>
      <c r="HC70" s="671"/>
      <c r="HD70" s="671"/>
      <c r="HE70" s="671"/>
      <c r="HF70" s="671"/>
      <c r="HG70" s="671"/>
      <c r="HH70" s="671"/>
      <c r="HI70" s="671"/>
      <c r="HJ70" s="671"/>
      <c r="HK70" s="671"/>
      <c r="HL70" s="671"/>
      <c r="HM70" s="671"/>
      <c r="HN70" s="671"/>
      <c r="HO70" s="671"/>
      <c r="HP70" s="671"/>
      <c r="HQ70" s="671"/>
      <c r="HR70" s="671"/>
      <c r="HS70" s="671"/>
      <c r="HT70" s="671"/>
      <c r="HU70" s="671"/>
      <c r="HV70" s="671"/>
      <c r="HW70" s="671"/>
      <c r="HX70" s="671"/>
      <c r="HY70" s="671"/>
      <c r="HZ70" s="671"/>
      <c r="IA70" s="671"/>
      <c r="IB70" s="671"/>
      <c r="IC70" s="671"/>
      <c r="ID70" s="671"/>
      <c r="IE70" s="671"/>
      <c r="IF70" s="671"/>
      <c r="IG70" s="671"/>
      <c r="IH70" s="671"/>
      <c r="II70" s="671"/>
      <c r="IJ70" s="671"/>
      <c r="IK70" s="671"/>
      <c r="IL70" s="671"/>
      <c r="IM70" s="671"/>
      <c r="IN70" s="671"/>
      <c r="IO70" s="671"/>
      <c r="IP70" s="671"/>
      <c r="IQ70" s="671"/>
      <c r="IR70" s="671"/>
      <c r="IS70" s="671"/>
      <c r="IT70" s="671"/>
      <c r="IU70" s="671"/>
      <c r="IV70" s="671"/>
    </row>
    <row r="71" spans="1:256" ht="24" x14ac:dyDescent="0.2">
      <c r="A71" s="938"/>
      <c r="B71" s="1021" t="s">
        <v>996</v>
      </c>
      <c r="C71" s="1349">
        <v>732176.93429857504</v>
      </c>
      <c r="D71" s="1256"/>
      <c r="E71" s="1200"/>
      <c r="F71" s="1200"/>
      <c r="G71" s="1200"/>
      <c r="H71" s="1200"/>
      <c r="I71" s="1200"/>
      <c r="J71" s="1200"/>
      <c r="K71" s="1200"/>
      <c r="L71" s="1200"/>
      <c r="M71" s="1200"/>
      <c r="N71" s="671"/>
      <c r="O71" s="671"/>
      <c r="P71" s="671"/>
      <c r="Q71" s="671"/>
      <c r="R71" s="671"/>
      <c r="S71" s="671"/>
      <c r="T71" s="671"/>
      <c r="U71" s="671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1"/>
      <c r="AT71" s="671"/>
      <c r="AU71" s="671"/>
      <c r="AV71" s="671"/>
      <c r="AW71" s="671"/>
      <c r="AX71" s="671"/>
      <c r="AY71" s="671"/>
      <c r="AZ71" s="671"/>
      <c r="BA71" s="671"/>
      <c r="BB71" s="671"/>
      <c r="BC71" s="671"/>
      <c r="BD71" s="671"/>
      <c r="BE71" s="671"/>
      <c r="BF71" s="671"/>
      <c r="BG71" s="671"/>
      <c r="BH71" s="671"/>
      <c r="BI71" s="671"/>
      <c r="BJ71" s="671"/>
      <c r="BK71" s="671"/>
      <c r="BL71" s="671"/>
      <c r="BM71" s="671"/>
      <c r="BN71" s="671"/>
      <c r="BO71" s="671"/>
      <c r="BP71" s="671"/>
      <c r="BQ71" s="671"/>
      <c r="BR71" s="671"/>
      <c r="BS71" s="671"/>
      <c r="BT71" s="671"/>
      <c r="BU71" s="671"/>
      <c r="BV71" s="671"/>
      <c r="BW71" s="671"/>
      <c r="BX71" s="671"/>
      <c r="BY71" s="671"/>
      <c r="BZ71" s="671"/>
      <c r="CA71" s="671"/>
      <c r="CB71" s="671"/>
      <c r="CC71" s="671"/>
      <c r="CD71" s="671"/>
      <c r="CE71" s="671"/>
      <c r="CF71" s="671"/>
      <c r="CG71" s="671"/>
      <c r="CH71" s="671"/>
      <c r="CI71" s="671"/>
      <c r="CJ71" s="671"/>
      <c r="CK71" s="671"/>
      <c r="CL71" s="671"/>
      <c r="CM71" s="671"/>
      <c r="CN71" s="671"/>
      <c r="CO71" s="671"/>
      <c r="CP71" s="671"/>
      <c r="CQ71" s="671"/>
      <c r="CR71" s="671"/>
      <c r="CS71" s="671"/>
      <c r="CT71" s="671"/>
      <c r="CU71" s="671"/>
      <c r="CV71" s="671"/>
      <c r="CW71" s="671"/>
      <c r="CX71" s="671"/>
      <c r="CY71" s="671"/>
      <c r="CZ71" s="671"/>
      <c r="DA71" s="671"/>
      <c r="DB71" s="671"/>
      <c r="DC71" s="671"/>
      <c r="DD71" s="671"/>
      <c r="DE71" s="671"/>
      <c r="DF71" s="671"/>
      <c r="DG71" s="671"/>
      <c r="DH71" s="671"/>
      <c r="DI71" s="671"/>
      <c r="DJ71" s="671"/>
      <c r="DK71" s="671"/>
      <c r="DL71" s="671"/>
      <c r="DM71" s="671"/>
      <c r="DN71" s="671"/>
      <c r="DO71" s="671"/>
      <c r="DP71" s="671"/>
      <c r="DQ71" s="671"/>
      <c r="DR71" s="671"/>
      <c r="DS71" s="671"/>
      <c r="DT71" s="671"/>
      <c r="DU71" s="671"/>
      <c r="DV71" s="671"/>
      <c r="DW71" s="671"/>
      <c r="DX71" s="671"/>
      <c r="DY71" s="671"/>
      <c r="DZ71" s="671"/>
      <c r="EA71" s="671"/>
      <c r="EB71" s="671"/>
      <c r="EC71" s="671"/>
      <c r="ED71" s="671"/>
      <c r="EE71" s="671"/>
      <c r="EF71" s="671"/>
      <c r="EG71" s="671"/>
      <c r="EH71" s="671"/>
      <c r="EI71" s="671"/>
      <c r="EJ71" s="671"/>
      <c r="EK71" s="671"/>
      <c r="EL71" s="671"/>
      <c r="EM71" s="671"/>
      <c r="EN71" s="671"/>
      <c r="EO71" s="671"/>
      <c r="EP71" s="671"/>
      <c r="EQ71" s="671"/>
      <c r="ER71" s="671"/>
      <c r="ES71" s="671"/>
      <c r="ET71" s="671"/>
      <c r="EU71" s="671"/>
      <c r="EV71" s="671"/>
      <c r="EW71" s="671"/>
      <c r="EX71" s="671"/>
      <c r="EY71" s="671"/>
      <c r="EZ71" s="671"/>
      <c r="FA71" s="671"/>
      <c r="FB71" s="671"/>
      <c r="FC71" s="671"/>
      <c r="FD71" s="671"/>
      <c r="FE71" s="671"/>
      <c r="FF71" s="671"/>
      <c r="FG71" s="671"/>
      <c r="FH71" s="671"/>
      <c r="FI71" s="671"/>
      <c r="FJ71" s="671"/>
      <c r="FK71" s="671"/>
      <c r="FL71" s="671"/>
      <c r="FM71" s="671"/>
      <c r="FN71" s="671"/>
      <c r="FO71" s="671"/>
      <c r="FP71" s="671"/>
      <c r="FQ71" s="671"/>
      <c r="FR71" s="671"/>
      <c r="FS71" s="671"/>
      <c r="FT71" s="671"/>
      <c r="FU71" s="671"/>
      <c r="FV71" s="671"/>
      <c r="FW71" s="671"/>
      <c r="FX71" s="671"/>
      <c r="FY71" s="671"/>
      <c r="FZ71" s="671"/>
      <c r="GA71" s="671"/>
      <c r="GB71" s="671"/>
      <c r="GC71" s="671"/>
      <c r="GD71" s="671"/>
      <c r="GE71" s="671"/>
      <c r="GF71" s="671"/>
      <c r="GG71" s="671"/>
      <c r="GH71" s="671"/>
      <c r="GI71" s="671"/>
      <c r="GJ71" s="671"/>
      <c r="GK71" s="671"/>
      <c r="GL71" s="671"/>
      <c r="GM71" s="671"/>
      <c r="GN71" s="671"/>
      <c r="GO71" s="671"/>
      <c r="GP71" s="671"/>
      <c r="GQ71" s="671"/>
      <c r="GR71" s="671"/>
      <c r="GS71" s="671"/>
      <c r="GT71" s="671"/>
      <c r="GU71" s="671"/>
      <c r="GV71" s="671"/>
      <c r="GW71" s="671"/>
      <c r="GX71" s="671"/>
      <c r="GY71" s="671"/>
      <c r="GZ71" s="671"/>
      <c r="HA71" s="671"/>
      <c r="HB71" s="671"/>
      <c r="HC71" s="671"/>
      <c r="HD71" s="671"/>
      <c r="HE71" s="671"/>
      <c r="HF71" s="671"/>
      <c r="HG71" s="671"/>
      <c r="HH71" s="671"/>
      <c r="HI71" s="671"/>
      <c r="HJ71" s="671"/>
      <c r="HK71" s="671"/>
      <c r="HL71" s="671"/>
      <c r="HM71" s="671"/>
      <c r="HN71" s="671"/>
      <c r="HO71" s="671"/>
      <c r="HP71" s="671"/>
      <c r="HQ71" s="671"/>
      <c r="HR71" s="671"/>
      <c r="HS71" s="671"/>
      <c r="HT71" s="671"/>
      <c r="HU71" s="671"/>
      <c r="HV71" s="671"/>
      <c r="HW71" s="671"/>
      <c r="HX71" s="671"/>
      <c r="HY71" s="671"/>
      <c r="HZ71" s="671"/>
      <c r="IA71" s="671"/>
      <c r="IB71" s="671"/>
      <c r="IC71" s="671"/>
      <c r="ID71" s="671"/>
      <c r="IE71" s="671"/>
      <c r="IF71" s="671"/>
      <c r="IG71" s="671"/>
      <c r="IH71" s="671"/>
      <c r="II71" s="671"/>
      <c r="IJ71" s="671"/>
      <c r="IK71" s="671"/>
      <c r="IL71" s="671"/>
      <c r="IM71" s="671"/>
      <c r="IN71" s="671"/>
      <c r="IO71" s="671"/>
      <c r="IP71" s="671"/>
      <c r="IQ71" s="671"/>
      <c r="IR71" s="671"/>
      <c r="IS71" s="671"/>
      <c r="IT71" s="671"/>
      <c r="IU71" s="671"/>
      <c r="IV71" s="671"/>
    </row>
    <row r="72" spans="1:256" ht="24" x14ac:dyDescent="0.2">
      <c r="A72" s="938"/>
      <c r="B72" s="1033" t="s">
        <v>997</v>
      </c>
      <c r="C72" s="1350">
        <v>5100.28899</v>
      </c>
      <c r="D72" s="1257"/>
      <c r="E72" s="1200"/>
      <c r="F72" s="1200"/>
      <c r="G72" s="1200"/>
      <c r="H72" s="1200"/>
      <c r="I72" s="1200"/>
      <c r="J72" s="1200"/>
      <c r="K72" s="1200"/>
      <c r="L72" s="1200"/>
      <c r="M72" s="1200"/>
      <c r="N72" s="671"/>
      <c r="O72" s="671"/>
      <c r="P72" s="671"/>
      <c r="Q72" s="671"/>
      <c r="R72" s="671"/>
      <c r="S72" s="671"/>
      <c r="T72" s="671"/>
      <c r="U72" s="671"/>
      <c r="V72" s="671"/>
      <c r="W72" s="671"/>
      <c r="X72" s="671"/>
      <c r="Y72" s="671"/>
      <c r="Z72" s="671"/>
      <c r="AA72" s="671"/>
      <c r="AB72" s="671"/>
      <c r="AC72" s="671"/>
      <c r="AD72" s="671"/>
      <c r="AE72" s="671"/>
      <c r="AF72" s="671"/>
      <c r="AG72" s="671"/>
      <c r="AH72" s="671"/>
      <c r="AI72" s="671"/>
      <c r="AJ72" s="671"/>
      <c r="AK72" s="671"/>
      <c r="AL72" s="671"/>
      <c r="AM72" s="671"/>
      <c r="AN72" s="671"/>
      <c r="AO72" s="671"/>
      <c r="AP72" s="671"/>
      <c r="AQ72" s="671"/>
      <c r="AR72" s="671"/>
      <c r="AS72" s="671"/>
      <c r="AT72" s="671"/>
      <c r="AU72" s="671"/>
      <c r="AV72" s="671"/>
      <c r="AW72" s="671"/>
      <c r="AX72" s="671"/>
      <c r="AY72" s="671"/>
      <c r="AZ72" s="671"/>
      <c r="BA72" s="671"/>
      <c r="BB72" s="671"/>
      <c r="BC72" s="671"/>
      <c r="BD72" s="671"/>
      <c r="BE72" s="671"/>
      <c r="BF72" s="671"/>
      <c r="BG72" s="671"/>
      <c r="BH72" s="671"/>
      <c r="BI72" s="671"/>
      <c r="BJ72" s="671"/>
      <c r="BK72" s="671"/>
      <c r="BL72" s="671"/>
      <c r="BM72" s="671"/>
      <c r="BN72" s="671"/>
      <c r="BO72" s="671"/>
      <c r="BP72" s="671"/>
      <c r="BQ72" s="671"/>
      <c r="BR72" s="671"/>
      <c r="BS72" s="671"/>
      <c r="BT72" s="671"/>
      <c r="BU72" s="671"/>
      <c r="BV72" s="671"/>
      <c r="BW72" s="671"/>
      <c r="BX72" s="671"/>
      <c r="BY72" s="671"/>
      <c r="BZ72" s="671"/>
      <c r="CA72" s="671"/>
      <c r="CB72" s="671"/>
      <c r="CC72" s="671"/>
      <c r="CD72" s="671"/>
      <c r="CE72" s="671"/>
      <c r="CF72" s="671"/>
      <c r="CG72" s="671"/>
      <c r="CH72" s="671"/>
      <c r="CI72" s="671"/>
      <c r="CJ72" s="671"/>
      <c r="CK72" s="671"/>
      <c r="CL72" s="671"/>
      <c r="CM72" s="671"/>
      <c r="CN72" s="671"/>
      <c r="CO72" s="671"/>
      <c r="CP72" s="671"/>
      <c r="CQ72" s="671"/>
      <c r="CR72" s="671"/>
      <c r="CS72" s="671"/>
      <c r="CT72" s="671"/>
      <c r="CU72" s="671"/>
      <c r="CV72" s="671"/>
      <c r="CW72" s="671"/>
      <c r="CX72" s="671"/>
      <c r="CY72" s="671"/>
      <c r="CZ72" s="671"/>
      <c r="DA72" s="671"/>
      <c r="DB72" s="671"/>
      <c r="DC72" s="671"/>
      <c r="DD72" s="671"/>
      <c r="DE72" s="671"/>
      <c r="DF72" s="671"/>
      <c r="DG72" s="671"/>
      <c r="DH72" s="671"/>
      <c r="DI72" s="671"/>
      <c r="DJ72" s="671"/>
      <c r="DK72" s="671"/>
      <c r="DL72" s="671"/>
      <c r="DM72" s="671"/>
      <c r="DN72" s="671"/>
      <c r="DO72" s="671"/>
      <c r="DP72" s="671"/>
      <c r="DQ72" s="671"/>
      <c r="DR72" s="671"/>
      <c r="DS72" s="671"/>
      <c r="DT72" s="671"/>
      <c r="DU72" s="671"/>
      <c r="DV72" s="671"/>
      <c r="DW72" s="671"/>
      <c r="DX72" s="671"/>
      <c r="DY72" s="671"/>
      <c r="DZ72" s="671"/>
      <c r="EA72" s="671"/>
      <c r="EB72" s="671"/>
      <c r="EC72" s="671"/>
      <c r="ED72" s="671"/>
      <c r="EE72" s="671"/>
      <c r="EF72" s="671"/>
      <c r="EG72" s="671"/>
      <c r="EH72" s="671"/>
      <c r="EI72" s="671"/>
      <c r="EJ72" s="671"/>
      <c r="EK72" s="671"/>
      <c r="EL72" s="671"/>
      <c r="EM72" s="671"/>
      <c r="EN72" s="671"/>
      <c r="EO72" s="671"/>
      <c r="EP72" s="671"/>
      <c r="EQ72" s="671"/>
      <c r="ER72" s="671"/>
      <c r="ES72" s="671"/>
      <c r="ET72" s="671"/>
      <c r="EU72" s="671"/>
      <c r="EV72" s="671"/>
      <c r="EW72" s="671"/>
      <c r="EX72" s="671"/>
      <c r="EY72" s="671"/>
      <c r="EZ72" s="671"/>
      <c r="FA72" s="671"/>
      <c r="FB72" s="671"/>
      <c r="FC72" s="671"/>
      <c r="FD72" s="671"/>
      <c r="FE72" s="671"/>
      <c r="FF72" s="671"/>
      <c r="FG72" s="671"/>
      <c r="FH72" s="671"/>
      <c r="FI72" s="671"/>
      <c r="FJ72" s="671"/>
      <c r="FK72" s="671"/>
      <c r="FL72" s="671"/>
      <c r="FM72" s="671"/>
      <c r="FN72" s="671"/>
      <c r="FO72" s="671"/>
      <c r="FP72" s="671"/>
      <c r="FQ72" s="671"/>
      <c r="FR72" s="671"/>
      <c r="FS72" s="671"/>
      <c r="FT72" s="671"/>
      <c r="FU72" s="671"/>
      <c r="FV72" s="671"/>
      <c r="FW72" s="671"/>
      <c r="FX72" s="671"/>
      <c r="FY72" s="671"/>
      <c r="FZ72" s="671"/>
      <c r="GA72" s="671"/>
      <c r="GB72" s="671"/>
      <c r="GC72" s="671"/>
      <c r="GD72" s="671"/>
      <c r="GE72" s="671"/>
      <c r="GF72" s="671"/>
      <c r="GG72" s="671"/>
      <c r="GH72" s="671"/>
      <c r="GI72" s="671"/>
      <c r="GJ72" s="671"/>
      <c r="GK72" s="671"/>
      <c r="GL72" s="671"/>
      <c r="GM72" s="671"/>
      <c r="GN72" s="671"/>
      <c r="GO72" s="671"/>
      <c r="GP72" s="671"/>
      <c r="GQ72" s="671"/>
      <c r="GR72" s="671"/>
      <c r="GS72" s="671"/>
      <c r="GT72" s="671"/>
      <c r="GU72" s="671"/>
      <c r="GV72" s="671"/>
      <c r="GW72" s="671"/>
      <c r="GX72" s="671"/>
      <c r="GY72" s="671"/>
      <c r="GZ72" s="671"/>
      <c r="HA72" s="671"/>
      <c r="HB72" s="671"/>
      <c r="HC72" s="671"/>
      <c r="HD72" s="671"/>
      <c r="HE72" s="671"/>
      <c r="HF72" s="671"/>
      <c r="HG72" s="671"/>
      <c r="HH72" s="671"/>
      <c r="HI72" s="671"/>
      <c r="HJ72" s="671"/>
      <c r="HK72" s="671"/>
      <c r="HL72" s="671"/>
      <c r="HM72" s="671"/>
      <c r="HN72" s="671"/>
      <c r="HO72" s="671"/>
      <c r="HP72" s="671"/>
      <c r="HQ72" s="671"/>
      <c r="HR72" s="671"/>
      <c r="HS72" s="671"/>
      <c r="HT72" s="671"/>
      <c r="HU72" s="671"/>
      <c r="HV72" s="671"/>
      <c r="HW72" s="671"/>
      <c r="HX72" s="671"/>
      <c r="HY72" s="671"/>
      <c r="HZ72" s="671"/>
      <c r="IA72" s="671"/>
      <c r="IB72" s="671"/>
      <c r="IC72" s="671"/>
      <c r="ID72" s="671"/>
      <c r="IE72" s="671"/>
      <c r="IF72" s="671"/>
      <c r="IG72" s="671"/>
      <c r="IH72" s="671"/>
      <c r="II72" s="671"/>
      <c r="IJ72" s="671"/>
      <c r="IK72" s="671"/>
      <c r="IL72" s="671"/>
      <c r="IM72" s="671"/>
      <c r="IN72" s="671"/>
      <c r="IO72" s="671"/>
      <c r="IP72" s="671"/>
      <c r="IQ72" s="671"/>
      <c r="IR72" s="671"/>
      <c r="IS72" s="671"/>
      <c r="IT72" s="671"/>
      <c r="IU72" s="671"/>
      <c r="IV72" s="671"/>
    </row>
    <row r="73" spans="1:256" ht="24.75" thickBot="1" x14ac:dyDescent="0.25">
      <c r="A73" s="938"/>
      <c r="B73" s="1033" t="s">
        <v>999</v>
      </c>
      <c r="C73" s="1350">
        <v>151500</v>
      </c>
      <c r="D73" s="1252"/>
      <c r="E73" s="1200"/>
      <c r="F73" s="1200"/>
      <c r="G73" s="1200"/>
      <c r="H73" s="1200"/>
      <c r="I73" s="1200"/>
      <c r="J73" s="1200"/>
      <c r="K73" s="1200"/>
      <c r="L73" s="1200"/>
      <c r="M73" s="1200"/>
      <c r="N73" s="671"/>
      <c r="O73" s="671"/>
      <c r="P73" s="671"/>
      <c r="Q73" s="671"/>
      <c r="R73" s="671"/>
      <c r="S73" s="671"/>
      <c r="T73" s="671"/>
      <c r="U73" s="671"/>
      <c r="V73" s="671"/>
      <c r="W73" s="671"/>
      <c r="X73" s="671"/>
      <c r="Y73" s="671"/>
      <c r="Z73" s="671"/>
      <c r="AA73" s="671"/>
      <c r="AB73" s="671"/>
      <c r="AC73" s="671"/>
      <c r="AD73" s="671"/>
      <c r="AE73" s="671"/>
      <c r="AF73" s="671"/>
      <c r="AG73" s="671"/>
      <c r="AH73" s="671"/>
      <c r="AI73" s="671"/>
      <c r="AJ73" s="671"/>
      <c r="AK73" s="671"/>
      <c r="AL73" s="671"/>
      <c r="AM73" s="671"/>
      <c r="AN73" s="671"/>
      <c r="AO73" s="671"/>
      <c r="AP73" s="671"/>
      <c r="AQ73" s="671"/>
      <c r="AR73" s="671"/>
      <c r="AS73" s="671"/>
      <c r="AT73" s="671"/>
      <c r="AU73" s="671"/>
      <c r="AV73" s="671"/>
      <c r="AW73" s="671"/>
      <c r="AX73" s="671"/>
      <c r="AY73" s="671"/>
      <c r="AZ73" s="671"/>
      <c r="BA73" s="671"/>
      <c r="BB73" s="671"/>
      <c r="BC73" s="671"/>
      <c r="BD73" s="671"/>
      <c r="BE73" s="671"/>
      <c r="BF73" s="671"/>
      <c r="BG73" s="671"/>
      <c r="BH73" s="671"/>
      <c r="BI73" s="671"/>
      <c r="BJ73" s="671"/>
      <c r="BK73" s="671"/>
      <c r="BL73" s="671"/>
      <c r="BM73" s="671"/>
      <c r="BN73" s="671"/>
      <c r="BO73" s="671"/>
      <c r="BP73" s="671"/>
      <c r="BQ73" s="671"/>
      <c r="BR73" s="671"/>
      <c r="BS73" s="671"/>
      <c r="BT73" s="671"/>
      <c r="BU73" s="671"/>
      <c r="BV73" s="671"/>
      <c r="BW73" s="671"/>
      <c r="BX73" s="671"/>
      <c r="BY73" s="671"/>
      <c r="BZ73" s="671"/>
      <c r="CA73" s="671"/>
      <c r="CB73" s="671"/>
      <c r="CC73" s="671"/>
      <c r="CD73" s="671"/>
      <c r="CE73" s="671"/>
      <c r="CF73" s="671"/>
      <c r="CG73" s="671"/>
      <c r="CH73" s="671"/>
      <c r="CI73" s="671"/>
      <c r="CJ73" s="671"/>
      <c r="CK73" s="671"/>
      <c r="CL73" s="671"/>
      <c r="CM73" s="671"/>
      <c r="CN73" s="671"/>
      <c r="CO73" s="671"/>
      <c r="CP73" s="671"/>
      <c r="CQ73" s="671"/>
      <c r="CR73" s="671"/>
      <c r="CS73" s="671"/>
      <c r="CT73" s="671"/>
      <c r="CU73" s="671"/>
      <c r="CV73" s="671"/>
      <c r="CW73" s="671"/>
      <c r="CX73" s="671"/>
      <c r="CY73" s="671"/>
      <c r="CZ73" s="671"/>
      <c r="DA73" s="671"/>
      <c r="DB73" s="671"/>
      <c r="DC73" s="671"/>
      <c r="DD73" s="671"/>
      <c r="DE73" s="671"/>
      <c r="DF73" s="671"/>
      <c r="DG73" s="671"/>
      <c r="DH73" s="671"/>
      <c r="DI73" s="671"/>
      <c r="DJ73" s="671"/>
      <c r="DK73" s="671"/>
      <c r="DL73" s="671"/>
      <c r="DM73" s="671"/>
      <c r="DN73" s="671"/>
      <c r="DO73" s="671"/>
      <c r="DP73" s="671"/>
      <c r="DQ73" s="671"/>
      <c r="DR73" s="671"/>
      <c r="DS73" s="671"/>
      <c r="DT73" s="671"/>
      <c r="DU73" s="671"/>
      <c r="DV73" s="671"/>
      <c r="DW73" s="671"/>
      <c r="DX73" s="671"/>
      <c r="DY73" s="671"/>
      <c r="DZ73" s="671"/>
      <c r="EA73" s="671"/>
      <c r="EB73" s="671"/>
      <c r="EC73" s="671"/>
      <c r="ED73" s="671"/>
      <c r="EE73" s="671"/>
      <c r="EF73" s="671"/>
      <c r="EG73" s="671"/>
      <c r="EH73" s="671"/>
      <c r="EI73" s="671"/>
      <c r="EJ73" s="671"/>
      <c r="EK73" s="671"/>
      <c r="EL73" s="671"/>
      <c r="EM73" s="671"/>
      <c r="EN73" s="671"/>
      <c r="EO73" s="671"/>
      <c r="EP73" s="671"/>
      <c r="EQ73" s="671"/>
      <c r="ER73" s="671"/>
      <c r="ES73" s="671"/>
      <c r="ET73" s="671"/>
      <c r="EU73" s="671"/>
      <c r="EV73" s="671"/>
      <c r="EW73" s="671"/>
      <c r="EX73" s="671"/>
      <c r="EY73" s="671"/>
      <c r="EZ73" s="671"/>
      <c r="FA73" s="671"/>
      <c r="FB73" s="671"/>
      <c r="FC73" s="671"/>
      <c r="FD73" s="671"/>
      <c r="FE73" s="671"/>
      <c r="FF73" s="671"/>
      <c r="FG73" s="671"/>
      <c r="FH73" s="671"/>
      <c r="FI73" s="671"/>
      <c r="FJ73" s="671"/>
      <c r="FK73" s="671"/>
      <c r="FL73" s="671"/>
      <c r="FM73" s="671"/>
      <c r="FN73" s="671"/>
      <c r="FO73" s="671"/>
      <c r="FP73" s="671"/>
      <c r="FQ73" s="671"/>
      <c r="FR73" s="671"/>
      <c r="FS73" s="671"/>
      <c r="FT73" s="671"/>
      <c r="FU73" s="671"/>
      <c r="FV73" s="671"/>
      <c r="FW73" s="671"/>
      <c r="FX73" s="671"/>
      <c r="FY73" s="671"/>
      <c r="FZ73" s="671"/>
      <c r="GA73" s="671"/>
      <c r="GB73" s="671"/>
      <c r="GC73" s="671"/>
      <c r="GD73" s="671"/>
      <c r="GE73" s="671"/>
      <c r="GF73" s="671"/>
      <c r="GG73" s="671"/>
      <c r="GH73" s="671"/>
      <c r="GI73" s="671"/>
      <c r="GJ73" s="671"/>
      <c r="GK73" s="671"/>
      <c r="GL73" s="671"/>
      <c r="GM73" s="671"/>
      <c r="GN73" s="671"/>
      <c r="GO73" s="671"/>
      <c r="GP73" s="671"/>
      <c r="GQ73" s="671"/>
      <c r="GR73" s="671"/>
      <c r="GS73" s="671"/>
      <c r="GT73" s="671"/>
      <c r="GU73" s="671"/>
      <c r="GV73" s="671"/>
      <c r="GW73" s="671"/>
      <c r="GX73" s="671"/>
      <c r="GY73" s="671"/>
      <c r="GZ73" s="671"/>
      <c r="HA73" s="671"/>
      <c r="HB73" s="671"/>
      <c r="HC73" s="671"/>
      <c r="HD73" s="671"/>
      <c r="HE73" s="671"/>
      <c r="HF73" s="671"/>
      <c r="HG73" s="671"/>
      <c r="HH73" s="671"/>
      <c r="HI73" s="671"/>
      <c r="HJ73" s="671"/>
      <c r="HK73" s="671"/>
      <c r="HL73" s="671"/>
      <c r="HM73" s="671"/>
      <c r="HN73" s="671"/>
      <c r="HO73" s="671"/>
      <c r="HP73" s="671"/>
      <c r="HQ73" s="671"/>
      <c r="HR73" s="671"/>
      <c r="HS73" s="671"/>
      <c r="HT73" s="671"/>
      <c r="HU73" s="671"/>
      <c r="HV73" s="671"/>
      <c r="HW73" s="671"/>
      <c r="HX73" s="671"/>
      <c r="HY73" s="671"/>
      <c r="HZ73" s="671"/>
      <c r="IA73" s="671"/>
      <c r="IB73" s="671"/>
      <c r="IC73" s="671"/>
      <c r="ID73" s="671"/>
      <c r="IE73" s="671"/>
      <c r="IF73" s="671"/>
      <c r="IG73" s="671"/>
      <c r="IH73" s="671"/>
      <c r="II73" s="671"/>
      <c r="IJ73" s="671"/>
      <c r="IK73" s="671"/>
      <c r="IL73" s="671"/>
      <c r="IM73" s="671"/>
      <c r="IN73" s="671"/>
      <c r="IO73" s="671"/>
      <c r="IP73" s="671"/>
      <c r="IQ73" s="671"/>
      <c r="IR73" s="671"/>
      <c r="IS73" s="671"/>
      <c r="IT73" s="671"/>
      <c r="IU73" s="671"/>
      <c r="IV73" s="671"/>
    </row>
    <row r="74" spans="1:256" ht="26.25" thickBot="1" x14ac:dyDescent="0.25">
      <c r="A74" s="898"/>
      <c r="B74" s="897" t="s">
        <v>998</v>
      </c>
      <c r="C74" s="1351">
        <f>C20-C26</f>
        <v>408.42147142533213</v>
      </c>
      <c r="D74" s="1258"/>
      <c r="E74" s="1258"/>
      <c r="F74" s="1259"/>
    </row>
    <row r="75" spans="1:256" x14ac:dyDescent="0.2">
      <c r="A75" s="1034"/>
      <c r="B75" s="1035"/>
      <c r="C75" s="1036"/>
      <c r="D75" s="1260"/>
      <c r="E75" s="1199"/>
      <c r="F75" s="1200"/>
      <c r="G75" s="1200"/>
      <c r="H75" s="1200"/>
      <c r="K75" s="1200"/>
      <c r="L75" s="1200"/>
      <c r="M75" s="1200"/>
      <c r="N75" s="671"/>
      <c r="O75" s="671"/>
      <c r="P75" s="671"/>
      <c r="Q75" s="671"/>
      <c r="R75" s="671"/>
      <c r="S75" s="671"/>
      <c r="T75" s="671"/>
      <c r="U75" s="671"/>
      <c r="V75" s="671"/>
      <c r="W75" s="671"/>
      <c r="X75" s="671"/>
      <c r="Y75" s="671"/>
      <c r="Z75" s="671"/>
      <c r="AA75" s="671"/>
      <c r="AB75" s="671"/>
      <c r="AC75" s="671"/>
      <c r="AD75" s="671"/>
      <c r="AE75" s="671"/>
      <c r="AF75" s="671"/>
      <c r="AG75" s="671"/>
      <c r="AH75" s="671"/>
      <c r="AI75" s="671"/>
      <c r="AJ75" s="671"/>
      <c r="AK75" s="671"/>
      <c r="AL75" s="671"/>
      <c r="AM75" s="671"/>
      <c r="AN75" s="671"/>
      <c r="AO75" s="671"/>
      <c r="AP75" s="671"/>
      <c r="AQ75" s="671"/>
      <c r="AR75" s="671"/>
      <c r="AS75" s="671"/>
      <c r="AT75" s="671"/>
      <c r="AU75" s="671"/>
      <c r="AV75" s="671"/>
      <c r="AW75" s="671"/>
      <c r="AX75" s="671"/>
      <c r="AY75" s="671"/>
      <c r="AZ75" s="671"/>
      <c r="BA75" s="671"/>
      <c r="BB75" s="671"/>
      <c r="BC75" s="671"/>
      <c r="BD75" s="671"/>
      <c r="BE75" s="671"/>
      <c r="BF75" s="671"/>
      <c r="BG75" s="671"/>
      <c r="BH75" s="671"/>
      <c r="BI75" s="671"/>
      <c r="BJ75" s="671"/>
      <c r="BK75" s="671"/>
      <c r="BL75" s="671"/>
      <c r="BM75" s="671"/>
      <c r="BN75" s="671"/>
      <c r="BO75" s="671"/>
      <c r="BP75" s="671"/>
      <c r="BQ75" s="671"/>
      <c r="BR75" s="671"/>
      <c r="BS75" s="671"/>
      <c r="BT75" s="671"/>
      <c r="BU75" s="671"/>
      <c r="BV75" s="671"/>
      <c r="BW75" s="671"/>
      <c r="BX75" s="671"/>
      <c r="BY75" s="671"/>
      <c r="BZ75" s="671"/>
      <c r="CA75" s="671"/>
      <c r="CB75" s="671"/>
      <c r="CC75" s="671"/>
      <c r="CD75" s="671"/>
      <c r="CE75" s="671"/>
      <c r="CF75" s="671"/>
      <c r="CG75" s="671"/>
      <c r="CH75" s="671"/>
      <c r="CI75" s="671"/>
      <c r="CJ75" s="671"/>
      <c r="CK75" s="671"/>
      <c r="CL75" s="671"/>
      <c r="CM75" s="671"/>
      <c r="CN75" s="671"/>
      <c r="CO75" s="671"/>
      <c r="CP75" s="671"/>
      <c r="CQ75" s="671"/>
      <c r="CR75" s="671"/>
      <c r="CS75" s="671"/>
      <c r="CT75" s="671"/>
      <c r="CU75" s="671"/>
      <c r="CV75" s="671"/>
      <c r="CW75" s="671"/>
      <c r="CX75" s="671"/>
      <c r="CY75" s="671"/>
      <c r="CZ75" s="671"/>
      <c r="DA75" s="671"/>
      <c r="DB75" s="671"/>
      <c r="DC75" s="671"/>
      <c r="DD75" s="671"/>
      <c r="DE75" s="671"/>
      <c r="DF75" s="671"/>
      <c r="DG75" s="671"/>
      <c r="DH75" s="671"/>
      <c r="DI75" s="671"/>
      <c r="DJ75" s="671"/>
      <c r="DK75" s="671"/>
      <c r="DL75" s="671"/>
      <c r="DM75" s="671"/>
      <c r="DN75" s="671"/>
      <c r="DO75" s="671"/>
      <c r="DP75" s="671"/>
      <c r="DQ75" s="671"/>
      <c r="DR75" s="671"/>
      <c r="DS75" s="671"/>
      <c r="DT75" s="671"/>
      <c r="DU75" s="671"/>
      <c r="DV75" s="671"/>
      <c r="DW75" s="671"/>
      <c r="DX75" s="671"/>
      <c r="DY75" s="671"/>
      <c r="DZ75" s="671"/>
      <c r="EA75" s="671"/>
      <c r="EB75" s="671"/>
      <c r="EC75" s="671"/>
      <c r="ED75" s="671"/>
      <c r="EE75" s="671"/>
      <c r="EF75" s="671"/>
      <c r="EG75" s="671"/>
      <c r="EH75" s="671"/>
      <c r="EI75" s="671"/>
      <c r="EJ75" s="671"/>
      <c r="EK75" s="671"/>
      <c r="EL75" s="671"/>
      <c r="EM75" s="671"/>
      <c r="EN75" s="671"/>
      <c r="EO75" s="671"/>
      <c r="EP75" s="671"/>
      <c r="EQ75" s="671"/>
      <c r="ER75" s="671"/>
      <c r="ES75" s="671"/>
      <c r="ET75" s="671"/>
      <c r="EU75" s="671"/>
      <c r="EV75" s="671"/>
      <c r="EW75" s="671"/>
      <c r="EX75" s="671"/>
      <c r="EY75" s="671"/>
      <c r="EZ75" s="671"/>
      <c r="FA75" s="671"/>
      <c r="FB75" s="671"/>
      <c r="FC75" s="671"/>
      <c r="FD75" s="671"/>
      <c r="FE75" s="671"/>
      <c r="FF75" s="671"/>
      <c r="FG75" s="671"/>
      <c r="FH75" s="671"/>
      <c r="FI75" s="671"/>
      <c r="FJ75" s="671"/>
      <c r="FK75" s="671"/>
      <c r="FL75" s="671"/>
      <c r="FM75" s="671"/>
      <c r="FN75" s="671"/>
      <c r="FO75" s="671"/>
      <c r="FP75" s="671"/>
      <c r="FQ75" s="671"/>
      <c r="FR75" s="671"/>
      <c r="FS75" s="671"/>
      <c r="FT75" s="671"/>
      <c r="FU75" s="671"/>
      <c r="FV75" s="671"/>
      <c r="FW75" s="671"/>
      <c r="FX75" s="671"/>
      <c r="FY75" s="671"/>
      <c r="FZ75" s="671"/>
      <c r="GA75" s="671"/>
      <c r="GB75" s="671"/>
      <c r="GC75" s="671"/>
      <c r="GD75" s="671"/>
      <c r="GE75" s="671"/>
      <c r="GF75" s="671"/>
      <c r="GG75" s="671"/>
      <c r="GH75" s="671"/>
      <c r="GI75" s="671"/>
      <c r="GJ75" s="671"/>
      <c r="GK75" s="671"/>
      <c r="GL75" s="671"/>
      <c r="GM75" s="671"/>
      <c r="GN75" s="671"/>
      <c r="GO75" s="671"/>
      <c r="GP75" s="671"/>
      <c r="GQ75" s="671"/>
      <c r="GR75" s="671"/>
      <c r="GS75" s="671"/>
      <c r="GT75" s="671"/>
      <c r="GU75" s="671"/>
      <c r="GV75" s="671"/>
      <c r="GW75" s="671"/>
      <c r="GX75" s="671"/>
      <c r="GY75" s="671"/>
      <c r="GZ75" s="671"/>
      <c r="HA75" s="671"/>
      <c r="HB75" s="671"/>
      <c r="HC75" s="671"/>
      <c r="HD75" s="671"/>
      <c r="HE75" s="671"/>
      <c r="HF75" s="671"/>
      <c r="HG75" s="671"/>
      <c r="HH75" s="671"/>
      <c r="HI75" s="671"/>
      <c r="HJ75" s="671"/>
      <c r="HK75" s="671"/>
      <c r="HL75" s="671"/>
      <c r="HM75" s="671"/>
      <c r="HN75" s="671"/>
      <c r="HO75" s="671"/>
      <c r="HP75" s="671"/>
      <c r="HQ75" s="671"/>
      <c r="HR75" s="671"/>
      <c r="HS75" s="671"/>
      <c r="HT75" s="671"/>
      <c r="HU75" s="671"/>
      <c r="HV75" s="671"/>
      <c r="HW75" s="671"/>
      <c r="HX75" s="671"/>
      <c r="HY75" s="671"/>
      <c r="HZ75" s="671"/>
      <c r="IA75" s="671"/>
      <c r="IB75" s="671"/>
      <c r="IC75" s="671"/>
      <c r="ID75" s="671"/>
      <c r="IE75" s="671"/>
      <c r="IF75" s="671"/>
      <c r="IG75" s="671"/>
      <c r="IH75" s="671"/>
      <c r="II75" s="671"/>
      <c r="IJ75" s="671"/>
      <c r="IK75" s="671"/>
      <c r="IL75" s="671"/>
      <c r="IM75" s="671"/>
      <c r="IN75" s="671"/>
      <c r="IO75" s="671"/>
      <c r="IP75" s="671"/>
      <c r="IQ75" s="671"/>
      <c r="IR75" s="671"/>
      <c r="IS75" s="671"/>
      <c r="IT75" s="671"/>
      <c r="IU75" s="671"/>
      <c r="IV75" s="671"/>
    </row>
    <row r="76" spans="1:256" x14ac:dyDescent="0.2">
      <c r="A76" s="1034"/>
      <c r="B76" s="1035"/>
      <c r="C76" s="1037"/>
      <c r="D76" s="1260"/>
      <c r="E76" s="1199"/>
      <c r="F76" s="1200"/>
      <c r="G76" s="1200"/>
      <c r="H76" s="1200"/>
      <c r="I76" s="1200"/>
      <c r="J76" s="1200"/>
      <c r="K76" s="1200"/>
      <c r="L76" s="1200"/>
      <c r="M76" s="1200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  <c r="AJ76" s="671"/>
      <c r="AK76" s="671"/>
      <c r="AL76" s="671"/>
      <c r="AM76" s="671"/>
      <c r="AN76" s="671"/>
      <c r="AO76" s="671"/>
      <c r="AP76" s="671"/>
      <c r="AQ76" s="671"/>
      <c r="AR76" s="671"/>
      <c r="AS76" s="671"/>
      <c r="AT76" s="671"/>
      <c r="AU76" s="671"/>
      <c r="AV76" s="671"/>
      <c r="AW76" s="671"/>
      <c r="AX76" s="671"/>
      <c r="AY76" s="671"/>
      <c r="AZ76" s="671"/>
      <c r="BA76" s="671"/>
      <c r="BB76" s="671"/>
      <c r="BC76" s="671"/>
      <c r="BD76" s="671"/>
      <c r="BE76" s="671"/>
      <c r="BF76" s="671"/>
      <c r="BG76" s="671"/>
      <c r="BH76" s="671"/>
      <c r="BI76" s="671"/>
      <c r="BJ76" s="671"/>
      <c r="BK76" s="671"/>
      <c r="BL76" s="671"/>
      <c r="BM76" s="671"/>
      <c r="BN76" s="671"/>
      <c r="BO76" s="671"/>
      <c r="BP76" s="671"/>
      <c r="BQ76" s="671"/>
      <c r="BR76" s="671"/>
      <c r="BS76" s="671"/>
      <c r="BT76" s="671"/>
      <c r="BU76" s="671"/>
      <c r="BV76" s="671"/>
      <c r="BW76" s="671"/>
      <c r="BX76" s="671"/>
      <c r="BY76" s="671"/>
      <c r="BZ76" s="671"/>
      <c r="CA76" s="671"/>
      <c r="CB76" s="671"/>
      <c r="CC76" s="671"/>
      <c r="CD76" s="671"/>
      <c r="CE76" s="671"/>
      <c r="CF76" s="671"/>
      <c r="CG76" s="671"/>
      <c r="CH76" s="671"/>
      <c r="CI76" s="671"/>
      <c r="CJ76" s="671"/>
      <c r="CK76" s="671"/>
      <c r="CL76" s="671"/>
      <c r="CM76" s="671"/>
      <c r="CN76" s="671"/>
      <c r="CO76" s="671"/>
      <c r="CP76" s="671"/>
      <c r="CQ76" s="671"/>
      <c r="CR76" s="671"/>
      <c r="CS76" s="671"/>
      <c r="CT76" s="671"/>
      <c r="CU76" s="671"/>
      <c r="CV76" s="671"/>
      <c r="CW76" s="671"/>
      <c r="CX76" s="671"/>
      <c r="CY76" s="671"/>
      <c r="CZ76" s="671"/>
      <c r="DA76" s="671"/>
      <c r="DB76" s="671"/>
      <c r="DC76" s="671"/>
      <c r="DD76" s="671"/>
      <c r="DE76" s="671"/>
      <c r="DF76" s="671"/>
      <c r="DG76" s="671"/>
      <c r="DH76" s="671"/>
      <c r="DI76" s="671"/>
      <c r="DJ76" s="671"/>
      <c r="DK76" s="671"/>
      <c r="DL76" s="671"/>
      <c r="DM76" s="671"/>
      <c r="DN76" s="671"/>
      <c r="DO76" s="671"/>
      <c r="DP76" s="671"/>
      <c r="DQ76" s="671"/>
      <c r="DR76" s="671"/>
      <c r="DS76" s="671"/>
      <c r="DT76" s="671"/>
      <c r="DU76" s="671"/>
      <c r="DV76" s="671"/>
      <c r="DW76" s="671"/>
      <c r="DX76" s="671"/>
      <c r="DY76" s="671"/>
      <c r="DZ76" s="671"/>
      <c r="EA76" s="671"/>
      <c r="EB76" s="671"/>
      <c r="EC76" s="671"/>
      <c r="ED76" s="671"/>
      <c r="EE76" s="671"/>
      <c r="EF76" s="671"/>
      <c r="EG76" s="671"/>
      <c r="EH76" s="671"/>
      <c r="EI76" s="671"/>
      <c r="EJ76" s="671"/>
      <c r="EK76" s="671"/>
      <c r="EL76" s="671"/>
      <c r="EM76" s="671"/>
      <c r="EN76" s="671"/>
      <c r="EO76" s="671"/>
      <c r="EP76" s="671"/>
      <c r="EQ76" s="671"/>
      <c r="ER76" s="671"/>
      <c r="ES76" s="671"/>
      <c r="ET76" s="671"/>
      <c r="EU76" s="671"/>
      <c r="EV76" s="671"/>
      <c r="EW76" s="671"/>
      <c r="EX76" s="671"/>
      <c r="EY76" s="671"/>
      <c r="EZ76" s="671"/>
      <c r="FA76" s="671"/>
      <c r="FB76" s="671"/>
      <c r="FC76" s="671"/>
      <c r="FD76" s="671"/>
      <c r="FE76" s="671"/>
      <c r="FF76" s="671"/>
      <c r="FG76" s="671"/>
      <c r="FH76" s="671"/>
      <c r="FI76" s="671"/>
      <c r="FJ76" s="671"/>
      <c r="FK76" s="671"/>
      <c r="FL76" s="671"/>
      <c r="FM76" s="671"/>
      <c r="FN76" s="671"/>
      <c r="FO76" s="671"/>
      <c r="FP76" s="671"/>
      <c r="FQ76" s="671"/>
      <c r="FR76" s="671"/>
      <c r="FS76" s="671"/>
      <c r="FT76" s="671"/>
      <c r="FU76" s="671"/>
      <c r="FV76" s="671"/>
      <c r="FW76" s="671"/>
      <c r="FX76" s="671"/>
      <c r="FY76" s="671"/>
      <c r="FZ76" s="671"/>
      <c r="GA76" s="671"/>
      <c r="GB76" s="671"/>
      <c r="GC76" s="671"/>
      <c r="GD76" s="671"/>
      <c r="GE76" s="671"/>
      <c r="GF76" s="671"/>
      <c r="GG76" s="671"/>
      <c r="GH76" s="671"/>
      <c r="GI76" s="671"/>
      <c r="GJ76" s="671"/>
      <c r="GK76" s="671"/>
      <c r="GL76" s="671"/>
      <c r="GM76" s="671"/>
      <c r="GN76" s="671"/>
      <c r="GO76" s="671"/>
      <c r="GP76" s="671"/>
      <c r="GQ76" s="671"/>
      <c r="GR76" s="671"/>
      <c r="GS76" s="671"/>
      <c r="GT76" s="671"/>
      <c r="GU76" s="671"/>
      <c r="GV76" s="671"/>
      <c r="GW76" s="671"/>
      <c r="GX76" s="671"/>
      <c r="GY76" s="671"/>
      <c r="GZ76" s="671"/>
      <c r="HA76" s="671"/>
      <c r="HB76" s="671"/>
      <c r="HC76" s="671"/>
      <c r="HD76" s="671"/>
      <c r="HE76" s="671"/>
      <c r="HF76" s="671"/>
      <c r="HG76" s="671"/>
      <c r="HH76" s="671"/>
      <c r="HI76" s="671"/>
      <c r="HJ76" s="671"/>
      <c r="HK76" s="671"/>
      <c r="HL76" s="671"/>
      <c r="HM76" s="671"/>
      <c r="HN76" s="671"/>
      <c r="HO76" s="671"/>
      <c r="HP76" s="671"/>
      <c r="HQ76" s="671"/>
      <c r="HR76" s="671"/>
      <c r="HS76" s="671"/>
      <c r="HT76" s="671"/>
      <c r="HU76" s="671"/>
      <c r="HV76" s="671"/>
      <c r="HW76" s="671"/>
      <c r="HX76" s="671"/>
      <c r="HY76" s="671"/>
      <c r="HZ76" s="671"/>
      <c r="IA76" s="671"/>
      <c r="IB76" s="671"/>
      <c r="IC76" s="671"/>
      <c r="ID76" s="671"/>
      <c r="IE76" s="671"/>
      <c r="IF76" s="671"/>
      <c r="IG76" s="671"/>
      <c r="IH76" s="671"/>
      <c r="II76" s="671"/>
      <c r="IJ76" s="671"/>
      <c r="IK76" s="671"/>
      <c r="IL76" s="671"/>
      <c r="IM76" s="671"/>
      <c r="IN76" s="671"/>
      <c r="IO76" s="671"/>
      <c r="IP76" s="671"/>
      <c r="IQ76" s="671"/>
      <c r="IR76" s="671"/>
      <c r="IS76" s="671"/>
      <c r="IT76" s="671"/>
      <c r="IU76" s="671"/>
      <c r="IV76" s="671"/>
    </row>
  </sheetData>
  <mergeCells count="21">
    <mergeCell ref="A8:B8"/>
    <mergeCell ref="A61:B61"/>
    <mergeCell ref="A9:B9"/>
    <mergeCell ref="A17:B17"/>
    <mergeCell ref="A18:B18"/>
    <mergeCell ref="A20:B20"/>
    <mergeCell ref="A16:B16"/>
    <mergeCell ref="A21:B21"/>
    <mergeCell ref="A25:B25"/>
    <mergeCell ref="A26:B26"/>
    <mergeCell ref="A10:B10"/>
    <mergeCell ref="A14:C14"/>
    <mergeCell ref="A39:B39"/>
    <mergeCell ref="A11:B11"/>
    <mergeCell ref="A12:B12"/>
    <mergeCell ref="A13:B13"/>
    <mergeCell ref="A2:C2"/>
    <mergeCell ref="A4:B4"/>
    <mergeCell ref="A5:B5"/>
    <mergeCell ref="A6:B6"/>
    <mergeCell ref="A7:B7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I114"/>
  <sheetViews>
    <sheetView workbookViewId="0">
      <selection activeCell="A3" sqref="A3:E3"/>
    </sheetView>
  </sheetViews>
  <sheetFormatPr defaultRowHeight="12.75" x14ac:dyDescent="0.2"/>
  <cols>
    <col min="1" max="1" width="9.7109375" customWidth="1"/>
    <col min="2" max="2" width="9.5703125" customWidth="1"/>
    <col min="3" max="3" width="20.85546875" customWidth="1"/>
    <col min="4" max="4" width="33.7109375" customWidth="1"/>
    <col min="5" max="5" width="17.28515625" customWidth="1"/>
    <col min="6" max="6" width="2.42578125" customWidth="1"/>
    <col min="8" max="8" width="12.140625" bestFit="1" customWidth="1"/>
  </cols>
  <sheetData>
    <row r="1" spans="1:8" s="12" customFormat="1" x14ac:dyDescent="0.2">
      <c r="A1" s="483"/>
      <c r="B1" s="483"/>
      <c r="C1" s="483"/>
      <c r="D1" s="483"/>
      <c r="E1" s="742" t="s">
        <v>49</v>
      </c>
    </row>
    <row r="2" spans="1:8" s="12" customFormat="1" x14ac:dyDescent="0.2">
      <c r="A2" s="483"/>
      <c r="B2" s="483"/>
      <c r="C2" s="483"/>
      <c r="D2" s="483"/>
      <c r="E2" s="743"/>
    </row>
    <row r="3" spans="1:8" s="12" customFormat="1" ht="15.75" x14ac:dyDescent="0.2">
      <c r="A3" s="1415" t="s">
        <v>925</v>
      </c>
      <c r="B3" s="1415"/>
      <c r="C3" s="1415"/>
      <c r="D3" s="1415"/>
      <c r="E3" s="1415"/>
    </row>
    <row r="4" spans="1:8" s="12" customFormat="1" x14ac:dyDescent="0.2">
      <c r="A4" s="483"/>
      <c r="B4" s="483"/>
      <c r="C4" s="483"/>
      <c r="D4" s="483"/>
      <c r="E4" s="475"/>
    </row>
    <row r="5" spans="1:8" s="12" customFormat="1" ht="15.75" x14ac:dyDescent="0.2">
      <c r="A5" s="1411" t="s">
        <v>930</v>
      </c>
      <c r="B5" s="1411"/>
      <c r="C5" s="1411"/>
      <c r="D5" s="1411"/>
      <c r="E5" s="1411"/>
    </row>
    <row r="6" spans="1:8" s="12" customFormat="1" x14ac:dyDescent="0.2">
      <c r="A6" s="485"/>
      <c r="B6" s="485"/>
      <c r="C6" s="485"/>
      <c r="D6" s="485"/>
      <c r="E6" s="744"/>
    </row>
    <row r="7" spans="1:8" s="12" customFormat="1" x14ac:dyDescent="0.2">
      <c r="A7" s="1412" t="s">
        <v>931</v>
      </c>
      <c r="B7" s="1413"/>
      <c r="C7" s="1413"/>
      <c r="D7" s="1413"/>
      <c r="E7" s="1413"/>
    </row>
    <row r="8" spans="1:8" s="12" customFormat="1" ht="13.5" thickBot="1" x14ac:dyDescent="0.25">
      <c r="A8" s="484"/>
      <c r="B8" s="485"/>
      <c r="C8" s="485"/>
      <c r="D8" s="485"/>
      <c r="E8" s="744"/>
    </row>
    <row r="9" spans="1:8" s="12" customFormat="1" ht="13.5" thickBot="1" x14ac:dyDescent="0.25">
      <c r="A9" s="1420" t="s">
        <v>370</v>
      </c>
      <c r="B9" s="1421"/>
      <c r="C9" s="1421"/>
      <c r="D9" s="1421"/>
      <c r="E9" s="745" t="s">
        <v>78</v>
      </c>
    </row>
    <row r="10" spans="1:8" s="12" customFormat="1" ht="13.5" thickBot="1" x14ac:dyDescent="0.25">
      <c r="A10" s="746">
        <v>910</v>
      </c>
      <c r="B10" s="1422" t="s">
        <v>605</v>
      </c>
      <c r="C10" s="1422"/>
      <c r="D10" s="1422"/>
      <c r="E10" s="768">
        <f>SUM(E11:E12)</f>
        <v>39287.699999999997</v>
      </c>
    </row>
    <row r="11" spans="1:8" s="12" customFormat="1" ht="12.75" customHeight="1" x14ac:dyDescent="0.2">
      <c r="A11" s="1414"/>
      <c r="B11" s="747" t="s">
        <v>374</v>
      </c>
      <c r="C11" s="748" t="s">
        <v>50</v>
      </c>
      <c r="D11" s="748"/>
      <c r="E11" s="769">
        <v>5700</v>
      </c>
      <c r="H11" s="91"/>
    </row>
    <row r="12" spans="1:8" s="12" customFormat="1" ht="12.75" customHeight="1" thickBot="1" x14ac:dyDescent="0.25">
      <c r="A12" s="1414"/>
      <c r="B12" s="747"/>
      <c r="C12" s="1408" t="s">
        <v>51</v>
      </c>
      <c r="D12" s="1408"/>
      <c r="E12" s="770">
        <v>33587.699999999997</v>
      </c>
      <c r="H12" s="91"/>
    </row>
    <row r="13" spans="1:8" s="85" customFormat="1" ht="15" customHeight="1" thickBot="1" x14ac:dyDescent="0.25">
      <c r="A13" s="683">
        <v>911</v>
      </c>
      <c r="B13" s="1393" t="s">
        <v>607</v>
      </c>
      <c r="C13" s="1393"/>
      <c r="D13" s="1393"/>
      <c r="E13" s="768">
        <f>E14</f>
        <v>331902.5</v>
      </c>
    </row>
    <row r="14" spans="1:8" s="138" customFormat="1" ht="12.75" customHeight="1" thickBot="1" x14ac:dyDescent="0.25">
      <c r="A14" s="684"/>
      <c r="B14" s="749" t="s">
        <v>374</v>
      </c>
      <c r="C14" s="1394" t="s">
        <v>51</v>
      </c>
      <c r="D14" s="1395"/>
      <c r="E14" s="770">
        <v>331902.5</v>
      </c>
      <c r="H14" s="842"/>
    </row>
    <row r="15" spans="1:8" s="85" customFormat="1" ht="15" customHeight="1" thickBot="1" x14ac:dyDescent="0.25">
      <c r="A15" s="683">
        <v>912</v>
      </c>
      <c r="B15" s="1393" t="s">
        <v>608</v>
      </c>
      <c r="C15" s="1393"/>
      <c r="D15" s="1393"/>
      <c r="E15" s="768">
        <f>SUM(E16:E20)</f>
        <v>52336</v>
      </c>
    </row>
    <row r="16" spans="1:8" s="138" customFormat="1" ht="12.75" customHeight="1" x14ac:dyDescent="0.2">
      <c r="A16" s="686"/>
      <c r="B16" s="747" t="s">
        <v>374</v>
      </c>
      <c r="C16" s="1400" t="s">
        <v>479</v>
      </c>
      <c r="D16" s="1400"/>
      <c r="E16" s="769">
        <v>4300</v>
      </c>
    </row>
    <row r="17" spans="1:9" s="138" customFormat="1" ht="12.75" customHeight="1" x14ac:dyDescent="0.2">
      <c r="A17" s="686"/>
      <c r="B17" s="750"/>
      <c r="C17" s="1396" t="s">
        <v>235</v>
      </c>
      <c r="D17" s="1396"/>
      <c r="E17" s="771">
        <v>5000</v>
      </c>
    </row>
    <row r="18" spans="1:9" s="138" customFormat="1" ht="12.75" customHeight="1" x14ac:dyDescent="0.2">
      <c r="A18" s="686"/>
      <c r="B18" s="750"/>
      <c r="C18" s="1400" t="s">
        <v>223</v>
      </c>
      <c r="D18" s="1400"/>
      <c r="E18" s="771">
        <v>6950</v>
      </c>
    </row>
    <row r="19" spans="1:9" s="138" customFormat="1" ht="12.75" customHeight="1" x14ac:dyDescent="0.2">
      <c r="A19" s="686"/>
      <c r="B19" s="750"/>
      <c r="C19" s="1396" t="s">
        <v>236</v>
      </c>
      <c r="D19" s="1396"/>
      <c r="E19" s="771">
        <v>2900</v>
      </c>
    </row>
    <row r="20" spans="1:9" s="138" customFormat="1" ht="12.75" customHeight="1" thickBot="1" x14ac:dyDescent="0.25">
      <c r="A20" s="686"/>
      <c r="B20" s="750"/>
      <c r="C20" s="1401" t="s">
        <v>224</v>
      </c>
      <c r="D20" s="1401"/>
      <c r="E20" s="770">
        <v>33186</v>
      </c>
    </row>
    <row r="21" spans="1:9" s="12" customFormat="1" ht="15" customHeight="1" thickBot="1" x14ac:dyDescent="0.25">
      <c r="A21" s="683">
        <v>913</v>
      </c>
      <c r="B21" s="1403" t="s">
        <v>611</v>
      </c>
      <c r="C21" s="1404"/>
      <c r="D21" s="1405"/>
      <c r="E21" s="772">
        <f>SUM(E22:E28)</f>
        <v>1135922.2999999998</v>
      </c>
    </row>
    <row r="22" spans="1:9" s="138" customFormat="1" ht="12.75" customHeight="1" x14ac:dyDescent="0.2">
      <c r="A22" s="684"/>
      <c r="B22" s="747" t="s">
        <v>374</v>
      </c>
      <c r="C22" s="1400" t="s">
        <v>234</v>
      </c>
      <c r="D22" s="1400"/>
      <c r="E22" s="769">
        <v>295627.49999999994</v>
      </c>
    </row>
    <row r="23" spans="1:9" s="138" customFormat="1" ht="12.75" customHeight="1" x14ac:dyDescent="0.2">
      <c r="A23" s="684"/>
      <c r="B23" s="750"/>
      <c r="C23" s="1396" t="s">
        <v>235</v>
      </c>
      <c r="D23" s="1396"/>
      <c r="E23" s="771">
        <v>144440.79999999999</v>
      </c>
    </row>
    <row r="24" spans="1:9" s="138" customFormat="1" ht="12.75" customHeight="1" x14ac:dyDescent="0.2">
      <c r="A24" s="684"/>
      <c r="B24" s="750"/>
      <c r="C24" s="1400" t="s">
        <v>223</v>
      </c>
      <c r="D24" s="1400"/>
      <c r="E24" s="771">
        <v>324100</v>
      </c>
    </row>
    <row r="25" spans="1:9" s="138" customFormat="1" ht="12.75" customHeight="1" x14ac:dyDescent="0.2">
      <c r="A25" s="684"/>
      <c r="B25" s="750"/>
      <c r="C25" s="1396" t="s">
        <v>236</v>
      </c>
      <c r="D25" s="1396"/>
      <c r="E25" s="771">
        <v>137480.00000000003</v>
      </c>
    </row>
    <row r="26" spans="1:9" s="138" customFormat="1" ht="12.75" customHeight="1" x14ac:dyDescent="0.2">
      <c r="A26" s="684"/>
      <c r="B26" s="750"/>
      <c r="C26" s="1396" t="s">
        <v>389</v>
      </c>
      <c r="D26" s="1396"/>
      <c r="E26" s="771">
        <v>6000</v>
      </c>
    </row>
    <row r="27" spans="1:9" s="138" customFormat="1" ht="12.75" customHeight="1" x14ac:dyDescent="0.2">
      <c r="A27" s="684"/>
      <c r="B27" s="750"/>
      <c r="C27" s="1396" t="s">
        <v>224</v>
      </c>
      <c r="D27" s="1407"/>
      <c r="E27" s="771">
        <v>216774</v>
      </c>
    </row>
    <row r="28" spans="1:9" s="138" customFormat="1" ht="12.75" customHeight="1" thickBot="1" x14ac:dyDescent="0.25">
      <c r="A28" s="684"/>
      <c r="B28" s="750"/>
      <c r="C28" s="1408" t="s">
        <v>87</v>
      </c>
      <c r="D28" s="1408"/>
      <c r="E28" s="770">
        <v>11500</v>
      </c>
    </row>
    <row r="29" spans="1:9" s="85" customFormat="1" ht="15" customHeight="1" thickBot="1" x14ac:dyDescent="0.25">
      <c r="A29" s="683">
        <v>914</v>
      </c>
      <c r="B29" s="1397" t="s">
        <v>785</v>
      </c>
      <c r="C29" s="1398"/>
      <c r="D29" s="1399"/>
      <c r="E29" s="768">
        <f>SUM(E30:E44)</f>
        <v>876633.24000000011</v>
      </c>
      <c r="H29" s="843"/>
      <c r="I29" s="843"/>
    </row>
    <row r="30" spans="1:9" s="138" customFormat="1" ht="12.75" customHeight="1" x14ac:dyDescent="0.2">
      <c r="A30" s="684"/>
      <c r="B30" s="781" t="s">
        <v>374</v>
      </c>
      <c r="C30" s="1409" t="s">
        <v>291</v>
      </c>
      <c r="D30" s="1409"/>
      <c r="E30" s="769">
        <v>16186.89</v>
      </c>
      <c r="H30" s="842"/>
      <c r="I30" s="842"/>
    </row>
    <row r="31" spans="1:9" s="138" customFormat="1" ht="12.75" customHeight="1" x14ac:dyDescent="0.2">
      <c r="A31" s="684"/>
      <c r="B31" s="751"/>
      <c r="C31" s="1402" t="s">
        <v>229</v>
      </c>
      <c r="D31" s="1402"/>
      <c r="E31" s="771">
        <v>7000.5</v>
      </c>
      <c r="H31" s="842"/>
      <c r="I31" s="842"/>
    </row>
    <row r="32" spans="1:9" s="138" customFormat="1" ht="12.75" customHeight="1" x14ac:dyDescent="0.2">
      <c r="A32" s="684"/>
      <c r="B32" s="751"/>
      <c r="C32" s="1402" t="s">
        <v>225</v>
      </c>
      <c r="D32" s="1402"/>
      <c r="E32" s="771">
        <v>11540</v>
      </c>
      <c r="H32" s="842"/>
      <c r="I32" s="842"/>
    </row>
    <row r="33" spans="1:9" s="138" customFormat="1" ht="12.75" customHeight="1" x14ac:dyDescent="0.2">
      <c r="A33" s="684"/>
      <c r="B33" s="751"/>
      <c r="C33" s="1409" t="s">
        <v>292</v>
      </c>
      <c r="D33" s="1409"/>
      <c r="E33" s="771">
        <v>7590</v>
      </c>
      <c r="H33" s="842"/>
      <c r="I33" s="842"/>
    </row>
    <row r="34" spans="1:9" s="138" customFormat="1" ht="12.75" customHeight="1" x14ac:dyDescent="0.2">
      <c r="A34" s="684"/>
      <c r="B34" s="751"/>
      <c r="C34" s="1402" t="s">
        <v>238</v>
      </c>
      <c r="D34" s="1402"/>
      <c r="E34" s="771">
        <v>9755</v>
      </c>
      <c r="H34" s="842"/>
      <c r="I34" s="842"/>
    </row>
    <row r="35" spans="1:9" s="138" customFormat="1" ht="12.75" customHeight="1" x14ac:dyDescent="0.2">
      <c r="A35" s="684"/>
      <c r="B35" s="751"/>
      <c r="C35" s="1402" t="s">
        <v>293</v>
      </c>
      <c r="D35" s="1402"/>
      <c r="E35" s="771">
        <v>731990.34000000008</v>
      </c>
      <c r="H35" s="842"/>
      <c r="I35" s="842"/>
    </row>
    <row r="36" spans="1:9" s="138" customFormat="1" ht="12.75" customHeight="1" x14ac:dyDescent="0.2">
      <c r="A36" s="684"/>
      <c r="B36" s="751"/>
      <c r="C36" s="1406" t="s">
        <v>294</v>
      </c>
      <c r="D36" s="1406"/>
      <c r="E36" s="771">
        <v>11214</v>
      </c>
      <c r="H36" s="842"/>
      <c r="I36" s="842"/>
    </row>
    <row r="37" spans="1:9" s="138" customFormat="1" ht="12.75" customHeight="1" x14ac:dyDescent="0.2">
      <c r="A37" s="684"/>
      <c r="B37" s="751"/>
      <c r="C37" s="1402" t="s">
        <v>295</v>
      </c>
      <c r="D37" s="1402"/>
      <c r="E37" s="771">
        <v>8426.2000000000007</v>
      </c>
      <c r="H37" s="842"/>
      <c r="I37" s="842"/>
    </row>
    <row r="38" spans="1:9" s="138" customFormat="1" ht="12.75" customHeight="1" x14ac:dyDescent="0.2">
      <c r="A38" s="684"/>
      <c r="B38" s="751"/>
      <c r="C38" s="1402" t="s">
        <v>296</v>
      </c>
      <c r="D38" s="1402"/>
      <c r="E38" s="771">
        <v>6418.4</v>
      </c>
      <c r="H38" s="842"/>
      <c r="I38" s="842"/>
    </row>
    <row r="39" spans="1:9" s="138" customFormat="1" ht="12.75" customHeight="1" x14ac:dyDescent="0.2">
      <c r="A39" s="684"/>
      <c r="B39" s="751"/>
      <c r="C39" s="1402" t="s">
        <v>239</v>
      </c>
      <c r="D39" s="1402"/>
      <c r="E39" s="771">
        <v>4750</v>
      </c>
      <c r="H39" s="842"/>
      <c r="I39" s="842"/>
    </row>
    <row r="40" spans="1:9" s="138" customFormat="1" ht="12.75" customHeight="1" x14ac:dyDescent="0.2">
      <c r="A40" s="684"/>
      <c r="B40" s="751"/>
      <c r="C40" s="1402" t="s">
        <v>297</v>
      </c>
      <c r="D40" s="1402"/>
      <c r="E40" s="771">
        <v>365</v>
      </c>
      <c r="H40" s="842"/>
      <c r="I40" s="842"/>
    </row>
    <row r="41" spans="1:9" s="138" customFormat="1" ht="12.75" customHeight="1" x14ac:dyDescent="0.2">
      <c r="A41" s="684"/>
      <c r="B41" s="751"/>
      <c r="C41" s="1402" t="s">
        <v>226</v>
      </c>
      <c r="D41" s="1402"/>
      <c r="E41" s="771">
        <v>40786.910000000003</v>
      </c>
      <c r="H41" s="842"/>
      <c r="I41" s="842"/>
    </row>
    <row r="42" spans="1:9" s="138" customFormat="1" ht="12.75" customHeight="1" x14ac:dyDescent="0.2">
      <c r="A42" s="684"/>
      <c r="B42" s="751"/>
      <c r="C42" s="1402" t="s">
        <v>228</v>
      </c>
      <c r="D42" s="1402"/>
      <c r="E42" s="771">
        <v>7600</v>
      </c>
      <c r="H42" s="842"/>
      <c r="I42" s="842"/>
    </row>
    <row r="43" spans="1:9" s="138" customFormat="1" ht="12.75" customHeight="1" x14ac:dyDescent="0.2">
      <c r="A43" s="684"/>
      <c r="B43" s="751"/>
      <c r="C43" s="1402" t="s">
        <v>230</v>
      </c>
      <c r="D43" s="1402"/>
      <c r="E43" s="771">
        <v>13010</v>
      </c>
      <c r="H43" s="842"/>
      <c r="I43" s="842"/>
    </row>
    <row r="44" spans="1:9" s="138" customFormat="1" ht="12.75" customHeight="1" thickBot="1" x14ac:dyDescent="0.25">
      <c r="A44" s="680"/>
      <c r="B44" s="752"/>
      <c r="C44" s="1402" t="s">
        <v>87</v>
      </c>
      <c r="D44" s="1402"/>
      <c r="E44" s="770">
        <v>0</v>
      </c>
      <c r="H44" s="845"/>
      <c r="I44" s="842"/>
    </row>
    <row r="45" spans="1:9" s="657" customFormat="1" ht="15" customHeight="1" thickBot="1" x14ac:dyDescent="0.25">
      <c r="A45" s="683">
        <v>917</v>
      </c>
      <c r="B45" s="1403" t="s">
        <v>616</v>
      </c>
      <c r="C45" s="1404"/>
      <c r="D45" s="1404"/>
      <c r="E45" s="768">
        <f>SUM(E46:E53)</f>
        <v>142592.13</v>
      </c>
      <c r="H45" s="846"/>
      <c r="I45" s="844"/>
    </row>
    <row r="46" spans="1:9" s="138" customFormat="1" ht="12.75" customHeight="1" x14ac:dyDescent="0.2">
      <c r="A46" s="686"/>
      <c r="B46" s="753" t="s">
        <v>374</v>
      </c>
      <c r="C46" s="1409" t="s">
        <v>291</v>
      </c>
      <c r="D46" s="1409"/>
      <c r="E46" s="769">
        <v>12700</v>
      </c>
      <c r="H46" s="845"/>
      <c r="I46" s="842"/>
    </row>
    <row r="47" spans="1:9" s="138" customFormat="1" ht="12.75" customHeight="1" x14ac:dyDescent="0.2">
      <c r="A47" s="686"/>
      <c r="B47" s="754"/>
      <c r="C47" s="1402" t="s">
        <v>229</v>
      </c>
      <c r="D47" s="1402"/>
      <c r="E47" s="771">
        <v>11183</v>
      </c>
      <c r="H47" s="845"/>
    </row>
    <row r="48" spans="1:9" s="138" customFormat="1" ht="12.75" customHeight="1" x14ac:dyDescent="0.2">
      <c r="A48" s="686"/>
      <c r="B48" s="754"/>
      <c r="C48" s="1409" t="s">
        <v>292</v>
      </c>
      <c r="D48" s="1409"/>
      <c r="E48" s="771">
        <v>14260</v>
      </c>
      <c r="H48" s="845"/>
    </row>
    <row r="49" spans="1:8" s="138" customFormat="1" ht="12.75" customHeight="1" x14ac:dyDescent="0.2">
      <c r="A49" s="686"/>
      <c r="B49" s="754"/>
      <c r="C49" s="1402" t="s">
        <v>238</v>
      </c>
      <c r="D49" s="1402"/>
      <c r="E49" s="771">
        <v>16905</v>
      </c>
      <c r="H49" s="845"/>
    </row>
    <row r="50" spans="1:8" s="138" customFormat="1" ht="12.75" customHeight="1" x14ac:dyDescent="0.2">
      <c r="A50" s="686"/>
      <c r="B50" s="754"/>
      <c r="C50" s="1402" t="s">
        <v>293</v>
      </c>
      <c r="D50" s="1402"/>
      <c r="E50" s="771">
        <v>18200</v>
      </c>
      <c r="H50" s="845"/>
    </row>
    <row r="51" spans="1:8" s="138" customFormat="1" ht="12.75" customHeight="1" x14ac:dyDescent="0.2">
      <c r="A51" s="686"/>
      <c r="B51" s="754"/>
      <c r="C51" s="1406" t="s">
        <v>294</v>
      </c>
      <c r="D51" s="1406"/>
      <c r="E51" s="771">
        <v>18379.5</v>
      </c>
      <c r="H51" s="845"/>
    </row>
    <row r="52" spans="1:8" s="138" customFormat="1" ht="12.75" customHeight="1" x14ac:dyDescent="0.2">
      <c r="A52" s="686"/>
      <c r="B52" s="754"/>
      <c r="C52" s="1402" t="s">
        <v>295</v>
      </c>
      <c r="D52" s="1402"/>
      <c r="E52" s="771">
        <v>6364.63</v>
      </c>
      <c r="H52" s="845"/>
    </row>
    <row r="53" spans="1:8" s="138" customFormat="1" ht="12.75" customHeight="1" thickBot="1" x14ac:dyDescent="0.25">
      <c r="A53" s="686"/>
      <c r="B53" s="754"/>
      <c r="C53" s="487" t="s">
        <v>296</v>
      </c>
      <c r="D53" s="755"/>
      <c r="E53" s="771">
        <v>44600</v>
      </c>
      <c r="H53" s="845"/>
    </row>
    <row r="54" spans="1:8" s="657" customFormat="1" ht="15" customHeight="1" thickBot="1" x14ac:dyDescent="0.25">
      <c r="A54" s="692">
        <v>919</v>
      </c>
      <c r="B54" s="1403" t="s">
        <v>617</v>
      </c>
      <c r="C54" s="1404"/>
      <c r="D54" s="1404"/>
      <c r="E54" s="768">
        <f>E55+E56</f>
        <v>52000</v>
      </c>
      <c r="H54" s="846"/>
    </row>
    <row r="55" spans="1:8" s="138" customFormat="1" ht="12.75" customHeight="1" x14ac:dyDescent="0.2">
      <c r="A55" s="1416"/>
      <c r="B55" s="753" t="s">
        <v>215</v>
      </c>
      <c r="C55" s="1410" t="s">
        <v>425</v>
      </c>
      <c r="D55" s="1410"/>
      <c r="E55" s="991">
        <v>33600</v>
      </c>
      <c r="H55" s="845"/>
    </row>
    <row r="56" spans="1:8" s="499" customFormat="1" ht="12.75" customHeight="1" thickBot="1" x14ac:dyDescent="0.25">
      <c r="A56" s="1417"/>
      <c r="B56" s="992"/>
      <c r="C56" s="1418" t="s">
        <v>932</v>
      </c>
      <c r="D56" s="1419"/>
      <c r="E56" s="993">
        <v>18400</v>
      </c>
      <c r="H56" s="847"/>
    </row>
    <row r="57" spans="1:8" s="499" customFormat="1" ht="24" customHeight="1" x14ac:dyDescent="0.2">
      <c r="A57" s="693"/>
      <c r="B57" s="694"/>
      <c r="C57" s="694"/>
      <c r="D57" s="694"/>
      <c r="E57" s="695"/>
      <c r="H57" s="847"/>
    </row>
    <row r="58" spans="1:8" s="499" customFormat="1" x14ac:dyDescent="0.2">
      <c r="A58" s="22"/>
      <c r="B58" s="22"/>
      <c r="C58" s="22"/>
      <c r="D58" s="22"/>
      <c r="E58" s="22"/>
      <c r="H58" s="847"/>
    </row>
    <row r="59" spans="1:8" s="499" customFormat="1" x14ac:dyDescent="0.2">
      <c r="A59" s="483"/>
      <c r="B59" s="483"/>
      <c r="C59" s="483"/>
      <c r="D59" s="483"/>
      <c r="E59" s="742" t="s">
        <v>241</v>
      </c>
      <c r="F59" s="12"/>
      <c r="H59" s="847"/>
    </row>
    <row r="60" spans="1:8" s="499" customFormat="1" x14ac:dyDescent="0.2">
      <c r="A60" s="483"/>
      <c r="B60" s="483"/>
      <c r="C60" s="483"/>
      <c r="D60" s="483"/>
      <c r="E60" s="743"/>
      <c r="F60" s="12"/>
      <c r="H60" s="847"/>
    </row>
    <row r="61" spans="1:8" s="499" customFormat="1" ht="15.75" x14ac:dyDescent="0.2">
      <c r="A61" s="1415" t="s">
        <v>925</v>
      </c>
      <c r="B61" s="1415"/>
      <c r="C61" s="1415"/>
      <c r="D61" s="1415"/>
      <c r="E61" s="1415"/>
      <c r="F61" s="12"/>
      <c r="H61" s="847"/>
    </row>
    <row r="62" spans="1:8" s="499" customFormat="1" x14ac:dyDescent="0.2">
      <c r="A62" s="483"/>
      <c r="B62" s="483"/>
      <c r="C62" s="483"/>
      <c r="D62" s="483"/>
      <c r="E62" s="475"/>
      <c r="F62" s="12"/>
    </row>
    <row r="63" spans="1:8" s="499" customFormat="1" ht="15.75" x14ac:dyDescent="0.2">
      <c r="A63" s="1411" t="s">
        <v>930</v>
      </c>
      <c r="B63" s="1411"/>
      <c r="C63" s="1411"/>
      <c r="D63" s="1411"/>
      <c r="E63" s="1411"/>
      <c r="F63" s="12"/>
    </row>
    <row r="64" spans="1:8" s="499" customFormat="1" x14ac:dyDescent="0.2">
      <c r="A64" s="485"/>
      <c r="B64" s="485"/>
      <c r="C64" s="485"/>
      <c r="D64" s="485"/>
      <c r="E64" s="744"/>
      <c r="F64" s="12"/>
    </row>
    <row r="65" spans="1:6" s="499" customFormat="1" x14ac:dyDescent="0.2">
      <c r="A65" s="1412" t="s">
        <v>931</v>
      </c>
      <c r="B65" s="1413"/>
      <c r="C65" s="1413"/>
      <c r="D65" s="1413"/>
      <c r="E65" s="1413"/>
      <c r="F65" s="12"/>
    </row>
    <row r="66" spans="1:6" s="499" customFormat="1" ht="13.5" thickBot="1" x14ac:dyDescent="0.25">
      <c r="A66" s="484"/>
      <c r="B66" s="485"/>
      <c r="C66" s="485"/>
      <c r="D66" s="485"/>
      <c r="E66" s="744"/>
      <c r="F66" s="12"/>
    </row>
    <row r="67" spans="1:6" s="499" customFormat="1" ht="13.5" thickBot="1" x14ac:dyDescent="0.25">
      <c r="A67" s="1420" t="s">
        <v>370</v>
      </c>
      <c r="B67" s="1421"/>
      <c r="C67" s="1421"/>
      <c r="D67" s="1421"/>
      <c r="E67" s="745" t="s">
        <v>78</v>
      </c>
      <c r="F67" s="12"/>
    </row>
    <row r="68" spans="1:6" s="657" customFormat="1" ht="15" customHeight="1" thickBot="1" x14ac:dyDescent="0.25">
      <c r="A68" s="683">
        <v>920</v>
      </c>
      <c r="B68" s="1428" t="s">
        <v>784</v>
      </c>
      <c r="C68" s="1428"/>
      <c r="D68" s="1428"/>
      <c r="E68" s="766">
        <f>SUM(E69:E77)</f>
        <v>364605.54000000004</v>
      </c>
    </row>
    <row r="69" spans="1:6" s="138" customFormat="1" ht="12.75" customHeight="1" x14ac:dyDescent="0.2">
      <c r="A69" s="774"/>
      <c r="B69" s="741" t="s">
        <v>374</v>
      </c>
      <c r="C69" s="1378" t="s">
        <v>292</v>
      </c>
      <c r="D69" s="1378"/>
      <c r="E69" s="775">
        <v>35200</v>
      </c>
    </row>
    <row r="70" spans="1:6" s="138" customFormat="1" ht="12.75" customHeight="1" x14ac:dyDescent="0.2">
      <c r="A70" s="774"/>
      <c r="B70" s="741"/>
      <c r="C70" s="1386" t="s">
        <v>238</v>
      </c>
      <c r="D70" s="1386"/>
      <c r="E70" s="775">
        <v>32077</v>
      </c>
    </row>
    <row r="71" spans="1:6" s="138" customFormat="1" ht="12.75" customHeight="1" x14ac:dyDescent="0.2">
      <c r="A71" s="774"/>
      <c r="B71" s="741"/>
      <c r="C71" s="1386" t="s">
        <v>293</v>
      </c>
      <c r="D71" s="1386"/>
      <c r="E71" s="775">
        <v>145300</v>
      </c>
    </row>
    <row r="72" spans="1:6" s="138" customFormat="1" ht="12.75" customHeight="1" x14ac:dyDescent="0.2">
      <c r="A72" s="774"/>
      <c r="B72" s="741"/>
      <c r="C72" s="1386" t="s">
        <v>295</v>
      </c>
      <c r="D72" s="1386"/>
      <c r="E72" s="775">
        <v>2300</v>
      </c>
    </row>
    <row r="73" spans="1:6" s="138" customFormat="1" ht="12.75" customHeight="1" x14ac:dyDescent="0.2">
      <c r="A73" s="774"/>
      <c r="B73" s="741"/>
      <c r="C73" s="1386" t="s">
        <v>296</v>
      </c>
      <c r="D73" s="1386"/>
      <c r="E73" s="775">
        <v>82777.78</v>
      </c>
    </row>
    <row r="74" spans="1:6" s="138" customFormat="1" ht="12.75" customHeight="1" x14ac:dyDescent="0.2">
      <c r="A74" s="774"/>
      <c r="B74" s="741"/>
      <c r="C74" s="1386" t="s">
        <v>297</v>
      </c>
      <c r="D74" s="1386"/>
      <c r="E74" s="775">
        <v>950</v>
      </c>
    </row>
    <row r="75" spans="1:6" s="138" customFormat="1" ht="12.75" customHeight="1" x14ac:dyDescent="0.2">
      <c r="A75" s="774"/>
      <c r="B75" s="741"/>
      <c r="C75" s="1386" t="s">
        <v>226</v>
      </c>
      <c r="D75" s="1386"/>
      <c r="E75" s="775">
        <v>9325.76</v>
      </c>
    </row>
    <row r="76" spans="1:6" s="138" customFormat="1" ht="12.75" customHeight="1" x14ac:dyDescent="0.2">
      <c r="A76" s="774"/>
      <c r="B76" s="741"/>
      <c r="C76" s="379" t="s">
        <v>228</v>
      </c>
      <c r="D76" s="379"/>
      <c r="E76" s="775">
        <v>35825</v>
      </c>
    </row>
    <row r="77" spans="1:6" s="138" customFormat="1" ht="12.75" customHeight="1" thickBot="1" x14ac:dyDescent="0.25">
      <c r="A77" s="774"/>
      <c r="B77" s="740"/>
      <c r="C77" s="1386" t="s">
        <v>230</v>
      </c>
      <c r="D77" s="1386"/>
      <c r="E77" s="775">
        <v>20850</v>
      </c>
    </row>
    <row r="78" spans="1:6" s="703" customFormat="1" ht="15" customHeight="1" thickBot="1" x14ac:dyDescent="0.25">
      <c r="A78" s="683">
        <v>923</v>
      </c>
      <c r="B78" s="1393" t="s">
        <v>619</v>
      </c>
      <c r="C78" s="1393"/>
      <c r="D78" s="1393"/>
      <c r="E78" s="766">
        <f>SUM(E79:E87)</f>
        <v>304307.33</v>
      </c>
    </row>
    <row r="79" spans="1:6" s="12" customFormat="1" ht="12.75" customHeight="1" x14ac:dyDescent="0.2">
      <c r="A79" s="774"/>
      <c r="B79" s="741" t="s">
        <v>374</v>
      </c>
      <c r="C79" s="1378" t="s">
        <v>229</v>
      </c>
      <c r="D79" s="1378"/>
      <c r="E79" s="773">
        <v>7705</v>
      </c>
    </row>
    <row r="80" spans="1:6" s="12" customFormat="1" ht="12.75" customHeight="1" x14ac:dyDescent="0.2">
      <c r="A80" s="774"/>
      <c r="B80" s="741"/>
      <c r="C80" s="1402" t="s">
        <v>225</v>
      </c>
      <c r="D80" s="1402"/>
      <c r="E80" s="775">
        <v>0</v>
      </c>
    </row>
    <row r="81" spans="1:8" s="12" customFormat="1" ht="12.75" customHeight="1" x14ac:dyDescent="0.2">
      <c r="A81" s="774"/>
      <c r="B81" s="741"/>
      <c r="C81" s="1378" t="s">
        <v>292</v>
      </c>
      <c r="D81" s="1378"/>
      <c r="E81" s="775">
        <v>1574.2</v>
      </c>
    </row>
    <row r="82" spans="1:8" s="12" customFormat="1" ht="12.75" customHeight="1" x14ac:dyDescent="0.2">
      <c r="A82" s="774"/>
      <c r="B82" s="741"/>
      <c r="C82" s="1386" t="s">
        <v>238</v>
      </c>
      <c r="D82" s="1386"/>
      <c r="E82" s="775">
        <v>2488.4499999999998</v>
      </c>
    </row>
    <row r="83" spans="1:8" s="12" customFormat="1" ht="12.75" customHeight="1" x14ac:dyDescent="0.2">
      <c r="A83" s="774"/>
      <c r="B83" s="741"/>
      <c r="C83" s="1386" t="s">
        <v>293</v>
      </c>
      <c r="D83" s="1386"/>
      <c r="E83" s="775">
        <v>86481.63</v>
      </c>
    </row>
    <row r="84" spans="1:8" s="12" customFormat="1" ht="12.75" customHeight="1" x14ac:dyDescent="0.2">
      <c r="A84" s="774"/>
      <c r="B84" s="763"/>
      <c r="C84" s="1433" t="s">
        <v>294</v>
      </c>
      <c r="D84" s="1433"/>
      <c r="E84" s="775">
        <v>11238.05</v>
      </c>
    </row>
    <row r="85" spans="1:8" s="12" customFormat="1" ht="12.75" customHeight="1" x14ac:dyDescent="0.2">
      <c r="A85" s="774"/>
      <c r="B85" s="764"/>
      <c r="C85" s="761" t="s">
        <v>295</v>
      </c>
      <c r="D85" s="762"/>
      <c r="E85" s="775">
        <v>0</v>
      </c>
    </row>
    <row r="86" spans="1:8" s="12" customFormat="1" ht="12.75" customHeight="1" x14ac:dyDescent="0.2">
      <c r="A86" s="774"/>
      <c r="B86" s="764"/>
      <c r="C86" s="761" t="s">
        <v>296</v>
      </c>
      <c r="D86" s="762"/>
      <c r="E86" s="775">
        <v>0</v>
      </c>
    </row>
    <row r="87" spans="1:8" s="12" customFormat="1" ht="12.75" customHeight="1" thickBot="1" x14ac:dyDescent="0.25">
      <c r="A87" s="774"/>
      <c r="B87" s="764"/>
      <c r="C87" s="765" t="s">
        <v>228</v>
      </c>
      <c r="D87" s="717"/>
      <c r="E87" s="776">
        <v>194820</v>
      </c>
    </row>
    <row r="88" spans="1:8" s="703" customFormat="1" ht="15" customHeight="1" thickBot="1" x14ac:dyDescent="0.25">
      <c r="A88" s="683">
        <v>924</v>
      </c>
      <c r="B88" s="1393" t="s">
        <v>620</v>
      </c>
      <c r="C88" s="1393"/>
      <c r="D88" s="1393"/>
      <c r="E88" s="766">
        <f>E89</f>
        <v>14300</v>
      </c>
    </row>
    <row r="89" spans="1:8" s="12" customFormat="1" ht="12.75" customHeight="1" thickBot="1" x14ac:dyDescent="0.25">
      <c r="A89" s="684"/>
      <c r="B89" s="65" t="s">
        <v>215</v>
      </c>
      <c r="C89" s="69" t="s">
        <v>225</v>
      </c>
      <c r="D89" s="96"/>
      <c r="E89" s="777">
        <v>14300</v>
      </c>
      <c r="H89" s="91"/>
    </row>
    <row r="90" spans="1:8" s="657" customFormat="1" ht="15" customHeight="1" thickBot="1" x14ac:dyDescent="0.25">
      <c r="A90" s="683">
        <v>925</v>
      </c>
      <c r="B90" s="1393" t="s">
        <v>621</v>
      </c>
      <c r="C90" s="1393"/>
      <c r="D90" s="1393"/>
      <c r="E90" s="766">
        <f>E91</f>
        <v>8846.61</v>
      </c>
    </row>
    <row r="91" spans="1:8" s="12" customFormat="1" ht="12.75" customHeight="1" thickBot="1" x14ac:dyDescent="0.25">
      <c r="A91" s="684"/>
      <c r="B91" s="65" t="s">
        <v>215</v>
      </c>
      <c r="C91" s="1424" t="s">
        <v>230</v>
      </c>
      <c r="D91" s="1425"/>
      <c r="E91" s="778">
        <v>8846.61</v>
      </c>
    </row>
    <row r="92" spans="1:8" s="703" customFormat="1" ht="15" customHeight="1" thickBot="1" x14ac:dyDescent="0.25">
      <c r="A92" s="692">
        <v>926</v>
      </c>
      <c r="B92" s="1403" t="s">
        <v>622</v>
      </c>
      <c r="C92" s="1404"/>
      <c r="D92" s="1404"/>
      <c r="E92" s="766">
        <f>SUM(E93:E100)</f>
        <v>110500</v>
      </c>
    </row>
    <row r="93" spans="1:8" s="138" customFormat="1" ht="12.75" customHeight="1" x14ac:dyDescent="0.2">
      <c r="A93" s="686"/>
      <c r="B93" s="741" t="s">
        <v>215</v>
      </c>
      <c r="C93" s="1378" t="s">
        <v>291</v>
      </c>
      <c r="D93" s="1378"/>
      <c r="E93" s="848">
        <v>14800</v>
      </c>
    </row>
    <row r="94" spans="1:8" s="138" customFormat="1" ht="12.75" customHeight="1" x14ac:dyDescent="0.2">
      <c r="A94" s="774"/>
      <c r="B94" s="741"/>
      <c r="C94" s="1386" t="s">
        <v>229</v>
      </c>
      <c r="D94" s="1434"/>
      <c r="E94" s="775">
        <v>31900</v>
      </c>
    </row>
    <row r="95" spans="1:8" s="138" customFormat="1" ht="12.75" customHeight="1" x14ac:dyDescent="0.2">
      <c r="A95" s="686"/>
      <c r="B95" s="741"/>
      <c r="C95" s="1427" t="s">
        <v>292</v>
      </c>
      <c r="D95" s="1427"/>
      <c r="E95" s="775">
        <v>23980</v>
      </c>
    </row>
    <row r="96" spans="1:8" s="138" customFormat="1" ht="12.75" customHeight="1" x14ac:dyDescent="0.2">
      <c r="A96" s="686"/>
      <c r="B96" s="741"/>
      <c r="C96" s="1386" t="s">
        <v>238</v>
      </c>
      <c r="D96" s="1386"/>
      <c r="E96" s="775">
        <v>1000</v>
      </c>
    </row>
    <row r="97" spans="1:8" s="138" customFormat="1" ht="12.75" customHeight="1" x14ac:dyDescent="0.2">
      <c r="A97" s="686"/>
      <c r="B97" s="741"/>
      <c r="C97" s="1386" t="s">
        <v>293</v>
      </c>
      <c r="D97" s="1386"/>
      <c r="E97" s="775">
        <v>6600</v>
      </c>
    </row>
    <row r="98" spans="1:8" s="138" customFormat="1" ht="12.75" customHeight="1" x14ac:dyDescent="0.2">
      <c r="A98" s="686"/>
      <c r="B98" s="741"/>
      <c r="C98" s="48" t="s">
        <v>294</v>
      </c>
      <c r="D98" s="48"/>
      <c r="E98" s="775">
        <v>15000</v>
      </c>
    </row>
    <row r="99" spans="1:8" s="138" customFormat="1" ht="12.75" customHeight="1" x14ac:dyDescent="0.2">
      <c r="A99" s="686"/>
      <c r="B99" s="741"/>
      <c r="C99" s="1386" t="s">
        <v>296</v>
      </c>
      <c r="D99" s="1386"/>
      <c r="E99" s="775">
        <v>15320</v>
      </c>
    </row>
    <row r="100" spans="1:8" s="138" customFormat="1" ht="12.75" customHeight="1" thickBot="1" x14ac:dyDescent="0.25">
      <c r="A100" s="686"/>
      <c r="B100" s="758"/>
      <c r="C100" s="759" t="s">
        <v>296</v>
      </c>
      <c r="D100" s="760"/>
      <c r="E100" s="776">
        <v>1900</v>
      </c>
    </row>
    <row r="101" spans="1:8" s="657" customFormat="1" ht="15" customHeight="1" thickBot="1" x14ac:dyDescent="0.25">
      <c r="A101" s="692">
        <v>931</v>
      </c>
      <c r="B101" s="1403" t="s">
        <v>623</v>
      </c>
      <c r="C101" s="1404"/>
      <c r="D101" s="1404"/>
      <c r="E101" s="766">
        <f>E102</f>
        <v>5000</v>
      </c>
    </row>
    <row r="102" spans="1:8" s="12" customFormat="1" ht="12.75" customHeight="1" thickBot="1" x14ac:dyDescent="0.25">
      <c r="A102" s="686"/>
      <c r="B102" s="64" t="s">
        <v>215</v>
      </c>
      <c r="C102" s="1426" t="s">
        <v>291</v>
      </c>
      <c r="D102" s="1427"/>
      <c r="E102" s="778">
        <v>5000</v>
      </c>
    </row>
    <row r="103" spans="1:8" s="657" customFormat="1" ht="15" customHeight="1" thickBot="1" x14ac:dyDescent="0.25">
      <c r="A103" s="692">
        <v>932</v>
      </c>
      <c r="B103" s="1403" t="s">
        <v>624</v>
      </c>
      <c r="C103" s="1404"/>
      <c r="D103" s="1404"/>
      <c r="E103" s="766">
        <f>E104</f>
        <v>18000</v>
      </c>
    </row>
    <row r="104" spans="1:8" s="12" customFormat="1" ht="12.75" customHeight="1" thickBot="1" x14ac:dyDescent="0.25">
      <c r="A104" s="686"/>
      <c r="B104" s="64" t="s">
        <v>215</v>
      </c>
      <c r="C104" s="1426" t="s">
        <v>295</v>
      </c>
      <c r="D104" s="1427"/>
      <c r="E104" s="778">
        <v>18000</v>
      </c>
    </row>
    <row r="105" spans="1:8" s="657" customFormat="1" ht="15" customHeight="1" thickBot="1" x14ac:dyDescent="0.25">
      <c r="A105" s="692">
        <v>934</v>
      </c>
      <c r="B105" s="1403" t="s">
        <v>781</v>
      </c>
      <c r="C105" s="1404"/>
      <c r="D105" s="1404"/>
      <c r="E105" s="779">
        <f>E106</f>
        <v>2000</v>
      </c>
    </row>
    <row r="106" spans="1:8" s="12" customFormat="1" ht="12.75" customHeight="1" thickBot="1" x14ac:dyDescent="0.25">
      <c r="A106" s="686"/>
      <c r="B106" s="64" t="s">
        <v>215</v>
      </c>
      <c r="C106" s="1426" t="s">
        <v>295</v>
      </c>
      <c r="D106" s="1427"/>
      <c r="E106" s="780">
        <v>2000</v>
      </c>
    </row>
    <row r="107" spans="1:8" s="657" customFormat="1" ht="15" customHeight="1" thickBot="1" x14ac:dyDescent="0.25">
      <c r="A107" s="1423" t="s">
        <v>933</v>
      </c>
      <c r="B107" s="1404"/>
      <c r="C107" s="1404"/>
      <c r="D107" s="1404"/>
      <c r="E107" s="721">
        <f>SUM(E105,E103,E101,E92,E90,E88,E78,E68,E54,E45,E29,E21,E15,E13,E10)</f>
        <v>3458233.35</v>
      </c>
    </row>
    <row r="108" spans="1:8" s="702" customFormat="1" ht="15" customHeight="1" thickBot="1" x14ac:dyDescent="0.25">
      <c r="A108" s="1423" t="s">
        <v>219</v>
      </c>
      <c r="B108" s="1404"/>
      <c r="C108" s="1404"/>
      <c r="D108" s="1404"/>
      <c r="E108" s="721">
        <f>E109</f>
        <v>96875</v>
      </c>
    </row>
    <row r="109" spans="1:8" s="702" customFormat="1" ht="12.75" customHeight="1" thickBot="1" x14ac:dyDescent="0.25">
      <c r="A109" s="756"/>
      <c r="B109" s="757" t="s">
        <v>374</v>
      </c>
      <c r="C109" s="1429" t="s">
        <v>804</v>
      </c>
      <c r="D109" s="1430"/>
      <c r="E109" s="726">
        <v>96875</v>
      </c>
    </row>
    <row r="110" spans="1:8" s="85" customFormat="1" ht="22.5" customHeight="1" thickBot="1" x14ac:dyDescent="0.25">
      <c r="A110" s="1431" t="s">
        <v>934</v>
      </c>
      <c r="B110" s="1432"/>
      <c r="C110" s="1432"/>
      <c r="D110" s="1432"/>
      <c r="E110" s="767">
        <f>E107+E108</f>
        <v>3555108.35</v>
      </c>
    </row>
    <row r="111" spans="1:8" s="12" customFormat="1" x14ac:dyDescent="0.2">
      <c r="A111" s="712"/>
      <c r="B111" s="712"/>
      <c r="C111" s="713"/>
      <c r="D111" s="714"/>
      <c r="E111" s="714"/>
      <c r="H111" s="91"/>
    </row>
    <row r="112" spans="1:8" s="12" customFormat="1" x14ac:dyDescent="0.2">
      <c r="A112" s="709"/>
      <c r="B112" s="709"/>
      <c r="C112" s="709"/>
      <c r="D112" s="709"/>
      <c r="E112" s="709"/>
    </row>
    <row r="113" spans="1:5" s="12" customFormat="1" x14ac:dyDescent="0.2">
      <c r="A113" s="709"/>
      <c r="B113" s="709"/>
      <c r="C113" s="709"/>
      <c r="D113" s="709"/>
      <c r="E113" s="709"/>
    </row>
    <row r="114" spans="1:5" s="12" customFormat="1" x14ac:dyDescent="0.2">
      <c r="A114" s="709"/>
      <c r="B114" s="709"/>
      <c r="C114" s="709"/>
      <c r="D114" s="709"/>
      <c r="E114" s="709"/>
    </row>
  </sheetData>
  <mergeCells count="91">
    <mergeCell ref="C109:D109"/>
    <mergeCell ref="A110:D110"/>
    <mergeCell ref="C79:D79"/>
    <mergeCell ref="C81:D81"/>
    <mergeCell ref="C82:D82"/>
    <mergeCell ref="C83:D83"/>
    <mergeCell ref="C84:D84"/>
    <mergeCell ref="C80:D80"/>
    <mergeCell ref="C99:D99"/>
    <mergeCell ref="C106:D106"/>
    <mergeCell ref="A107:D107"/>
    <mergeCell ref="B105:D105"/>
    <mergeCell ref="C94:D94"/>
    <mergeCell ref="C95:D95"/>
    <mergeCell ref="C96:D96"/>
    <mergeCell ref="C93:D93"/>
    <mergeCell ref="B88:D88"/>
    <mergeCell ref="B90:D90"/>
    <mergeCell ref="B78:D78"/>
    <mergeCell ref="A108:D108"/>
    <mergeCell ref="C33:D33"/>
    <mergeCell ref="C74:D74"/>
    <mergeCell ref="C75:D75"/>
    <mergeCell ref="C77:D77"/>
    <mergeCell ref="C91:D91"/>
    <mergeCell ref="C97:D97"/>
    <mergeCell ref="C102:D102"/>
    <mergeCell ref="C104:D104"/>
    <mergeCell ref="C73:D73"/>
    <mergeCell ref="B68:D68"/>
    <mergeCell ref="A67:D67"/>
    <mergeCell ref="C69:D69"/>
    <mergeCell ref="A3:E3"/>
    <mergeCell ref="A5:E5"/>
    <mergeCell ref="A7:E7"/>
    <mergeCell ref="A9:D9"/>
    <mergeCell ref="B10:D10"/>
    <mergeCell ref="A11:A12"/>
    <mergeCell ref="C12:D12"/>
    <mergeCell ref="C16:D16"/>
    <mergeCell ref="B101:D101"/>
    <mergeCell ref="B103:D103"/>
    <mergeCell ref="C22:D22"/>
    <mergeCell ref="C23:D23"/>
    <mergeCell ref="C24:D24"/>
    <mergeCell ref="C25:D25"/>
    <mergeCell ref="A61:E61"/>
    <mergeCell ref="A55:A56"/>
    <mergeCell ref="C56:D56"/>
    <mergeCell ref="B92:D92"/>
    <mergeCell ref="C70:D70"/>
    <mergeCell ref="C71:D71"/>
    <mergeCell ref="C72:D72"/>
    <mergeCell ref="C55:D55"/>
    <mergeCell ref="A63:E63"/>
    <mergeCell ref="A65:E65"/>
    <mergeCell ref="B45:D45"/>
    <mergeCell ref="C42:D42"/>
    <mergeCell ref="C43:D43"/>
    <mergeCell ref="C44:D44"/>
    <mergeCell ref="B54:D54"/>
    <mergeCell ref="C46:D46"/>
    <mergeCell ref="C47:D47"/>
    <mergeCell ref="C48:D48"/>
    <mergeCell ref="C49:D49"/>
    <mergeCell ref="C50:D50"/>
    <mergeCell ref="C51:D51"/>
    <mergeCell ref="C52:D52"/>
    <mergeCell ref="C40:D40"/>
    <mergeCell ref="C41:D41"/>
    <mergeCell ref="C39:D39"/>
    <mergeCell ref="C34:D34"/>
    <mergeCell ref="B21:D21"/>
    <mergeCell ref="C37:D37"/>
    <mergeCell ref="C38:D38"/>
    <mergeCell ref="C35:D35"/>
    <mergeCell ref="C36:D36"/>
    <mergeCell ref="C26:D26"/>
    <mergeCell ref="C27:D27"/>
    <mergeCell ref="C28:D28"/>
    <mergeCell ref="C30:D30"/>
    <mergeCell ref="C31:D31"/>
    <mergeCell ref="C32:D32"/>
    <mergeCell ref="B13:D13"/>
    <mergeCell ref="B15:D15"/>
    <mergeCell ref="C14:D14"/>
    <mergeCell ref="C17:D17"/>
    <mergeCell ref="B29:D29"/>
    <mergeCell ref="C18:D18"/>
    <mergeCell ref="C19:D19"/>
    <mergeCell ref="C20:D20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J123"/>
  <sheetViews>
    <sheetView zoomScaleNormal="100" workbookViewId="0">
      <selection activeCell="B3" sqref="B3:F3"/>
    </sheetView>
  </sheetViews>
  <sheetFormatPr defaultRowHeight="12.75" x14ac:dyDescent="0.2"/>
  <cols>
    <col min="1" max="1" width="1.5703125" customWidth="1"/>
    <col min="2" max="2" width="3.7109375" customWidth="1"/>
    <col min="3" max="3" width="34.7109375" customWidth="1"/>
    <col min="4" max="4" width="5" customWidth="1"/>
    <col min="5" max="5" width="30.85546875" customWidth="1"/>
    <col min="6" max="6" width="10.7109375" customWidth="1"/>
    <col min="8" max="8" width="11.7109375" bestFit="1" customWidth="1"/>
    <col min="10" max="10" width="9.7109375" bestFit="1" customWidth="1"/>
  </cols>
  <sheetData>
    <row r="1" spans="1:8" ht="12" customHeight="1" x14ac:dyDescent="0.2">
      <c r="F1" s="466" t="s">
        <v>1</v>
      </c>
    </row>
    <row r="2" spans="1:8" ht="12" customHeight="1" x14ac:dyDescent="0.2"/>
    <row r="3" spans="1:8" ht="15.75" x14ac:dyDescent="0.25">
      <c r="B3" s="1441" t="s">
        <v>936</v>
      </c>
      <c r="C3" s="1441"/>
      <c r="D3" s="1441"/>
      <c r="E3" s="1441"/>
      <c r="F3" s="1441"/>
    </row>
    <row r="5" spans="1:8" ht="13.5" customHeight="1" x14ac:dyDescent="0.2">
      <c r="B5" s="1442" t="s">
        <v>935</v>
      </c>
      <c r="C5" s="1442"/>
      <c r="D5" s="1442"/>
      <c r="E5" s="1442"/>
      <c r="F5" s="1442"/>
    </row>
    <row r="6" spans="1:8" ht="13.5" thickBot="1" x14ac:dyDescent="0.25">
      <c r="B6" s="15"/>
      <c r="C6" s="15"/>
      <c r="D6" s="15"/>
      <c r="E6" s="15"/>
      <c r="F6" s="15"/>
    </row>
    <row r="7" spans="1:8" ht="12.95" customHeight="1" thickBot="1" x14ac:dyDescent="0.25">
      <c r="A7" s="9"/>
      <c r="B7" s="32" t="s">
        <v>34</v>
      </c>
      <c r="C7" s="13" t="s">
        <v>35</v>
      </c>
      <c r="D7" s="13" t="s">
        <v>36</v>
      </c>
      <c r="E7" s="13" t="s">
        <v>37</v>
      </c>
      <c r="F7" s="33" t="s">
        <v>78</v>
      </c>
    </row>
    <row r="8" spans="1:8" ht="12.95" customHeight="1" x14ac:dyDescent="0.2">
      <c r="B8" s="97" t="s">
        <v>15</v>
      </c>
      <c r="C8" s="98" t="s">
        <v>225</v>
      </c>
      <c r="D8" s="99" t="s">
        <v>38</v>
      </c>
      <c r="E8" s="100" t="s">
        <v>39</v>
      </c>
      <c r="F8" s="101">
        <v>3360000</v>
      </c>
      <c r="H8" s="11"/>
    </row>
    <row r="9" spans="1:8" ht="12.95" customHeight="1" thickBot="1" x14ac:dyDescent="0.25">
      <c r="B9" s="102"/>
      <c r="C9" s="103"/>
      <c r="D9" s="104">
        <v>2141</v>
      </c>
      <c r="E9" s="105" t="s">
        <v>40</v>
      </c>
      <c r="F9" s="106">
        <v>5000</v>
      </c>
    </row>
    <row r="10" spans="1:8" ht="12.95" customHeight="1" x14ac:dyDescent="0.2">
      <c r="B10" s="97" t="s">
        <v>8</v>
      </c>
      <c r="C10" s="98" t="s">
        <v>292</v>
      </c>
      <c r="D10" s="99">
        <v>1361</v>
      </c>
      <c r="E10" s="100" t="s">
        <v>380</v>
      </c>
      <c r="F10" s="101">
        <v>165</v>
      </c>
    </row>
    <row r="11" spans="1:8" ht="12.95" customHeight="1" thickBot="1" x14ac:dyDescent="0.25">
      <c r="B11" s="107"/>
      <c r="C11" s="108"/>
      <c r="D11" s="76">
        <v>2122</v>
      </c>
      <c r="E11" s="109" t="s">
        <v>96</v>
      </c>
      <c r="F11" s="110">
        <v>21640.66</v>
      </c>
      <c r="H11" s="4"/>
    </row>
    <row r="12" spans="1:8" ht="12.95" customHeight="1" thickBot="1" x14ac:dyDescent="0.25">
      <c r="B12" s="97" t="s">
        <v>12</v>
      </c>
      <c r="C12" s="98" t="s">
        <v>52</v>
      </c>
      <c r="D12" s="99">
        <v>2122</v>
      </c>
      <c r="E12" s="100" t="s">
        <v>96</v>
      </c>
      <c r="F12" s="101">
        <v>9730.8700000000008</v>
      </c>
    </row>
    <row r="13" spans="1:8" ht="12.95" customHeight="1" x14ac:dyDescent="0.2">
      <c r="A13" s="8"/>
      <c r="B13" s="97" t="s">
        <v>20</v>
      </c>
      <c r="C13" s="98" t="s">
        <v>293</v>
      </c>
      <c r="D13" s="99">
        <v>1361</v>
      </c>
      <c r="E13" s="100" t="s">
        <v>380</v>
      </c>
      <c r="F13" s="101">
        <v>130</v>
      </c>
    </row>
    <row r="14" spans="1:8" ht="12.95" customHeight="1" x14ac:dyDescent="0.2">
      <c r="A14" s="8"/>
      <c r="B14" s="102"/>
      <c r="C14" s="103"/>
      <c r="D14" s="19" t="s">
        <v>43</v>
      </c>
      <c r="E14" s="18" t="s">
        <v>213</v>
      </c>
      <c r="F14" s="111">
        <v>14020</v>
      </c>
      <c r="H14" s="4"/>
    </row>
    <row r="15" spans="1:8" ht="12.95" customHeight="1" thickBot="1" x14ac:dyDescent="0.25">
      <c r="A15" s="8"/>
      <c r="B15" s="112"/>
      <c r="C15" s="108"/>
      <c r="D15" s="76">
        <v>4121</v>
      </c>
      <c r="E15" s="109" t="s">
        <v>41</v>
      </c>
      <c r="F15" s="110">
        <v>27000</v>
      </c>
    </row>
    <row r="16" spans="1:8" ht="12.95" customHeight="1" thickBot="1" x14ac:dyDescent="0.25">
      <c r="B16" s="97" t="s">
        <v>17</v>
      </c>
      <c r="C16" s="98" t="s">
        <v>42</v>
      </c>
      <c r="D16" s="850">
        <v>2122</v>
      </c>
      <c r="E16" s="851" t="s">
        <v>96</v>
      </c>
      <c r="F16" s="996">
        <v>4536.2596000000003</v>
      </c>
      <c r="H16" s="4"/>
    </row>
    <row r="17" spans="2:10" ht="12.95" customHeight="1" x14ac:dyDescent="0.2">
      <c r="B17" s="97" t="s">
        <v>10</v>
      </c>
      <c r="C17" s="98" t="s">
        <v>295</v>
      </c>
      <c r="D17" s="99">
        <v>1332</v>
      </c>
      <c r="E17" s="997" t="s">
        <v>937</v>
      </c>
      <c r="F17" s="995">
        <v>300</v>
      </c>
      <c r="H17" s="482"/>
      <c r="I17" s="994"/>
    </row>
    <row r="18" spans="2:10" ht="12.95" customHeight="1" x14ac:dyDescent="0.2">
      <c r="B18" s="102"/>
      <c r="C18" s="103"/>
      <c r="D18" s="76">
        <v>1361</v>
      </c>
      <c r="E18" s="109" t="s">
        <v>380</v>
      </c>
      <c r="F18" s="110">
        <v>100</v>
      </c>
    </row>
    <row r="19" spans="2:10" ht="12.95" customHeight="1" x14ac:dyDescent="0.2">
      <c r="B19" s="102"/>
      <c r="C19" s="113"/>
      <c r="D19" s="76">
        <v>2122</v>
      </c>
      <c r="E19" s="109" t="s">
        <v>96</v>
      </c>
      <c r="F19" s="110">
        <v>232</v>
      </c>
    </row>
    <row r="20" spans="2:10" ht="12.95" customHeight="1" thickBot="1" x14ac:dyDescent="0.25">
      <c r="B20" s="112"/>
      <c r="C20" s="998"/>
      <c r="D20" s="120">
        <v>1357</v>
      </c>
      <c r="E20" s="121" t="s">
        <v>194</v>
      </c>
      <c r="F20" s="131">
        <v>18000</v>
      </c>
    </row>
    <row r="21" spans="2:10" ht="12.95" customHeight="1" thickBot="1" x14ac:dyDescent="0.25">
      <c r="B21" s="114" t="s">
        <v>23</v>
      </c>
      <c r="C21" s="115" t="s">
        <v>296</v>
      </c>
      <c r="D21" s="116">
        <v>1361</v>
      </c>
      <c r="E21" s="117" t="s">
        <v>380</v>
      </c>
      <c r="F21" s="118">
        <v>80</v>
      </c>
    </row>
    <row r="22" spans="2:10" ht="12.95" customHeight="1" thickBot="1" x14ac:dyDescent="0.25">
      <c r="B22" s="102" t="s">
        <v>27</v>
      </c>
      <c r="C22" s="103" t="s">
        <v>32</v>
      </c>
      <c r="D22" s="850">
        <v>1361</v>
      </c>
      <c r="E22" s="851" t="s">
        <v>380</v>
      </c>
      <c r="F22" s="129">
        <v>5</v>
      </c>
    </row>
    <row r="23" spans="2:10" ht="12.95" customHeight="1" x14ac:dyDescent="0.2">
      <c r="B23" s="97" t="s">
        <v>97</v>
      </c>
      <c r="C23" s="852" t="s">
        <v>226</v>
      </c>
      <c r="D23" s="99">
        <v>1361</v>
      </c>
      <c r="E23" s="100" t="s">
        <v>380</v>
      </c>
      <c r="F23" s="101">
        <v>80</v>
      </c>
    </row>
    <row r="24" spans="2:10" ht="12.95" customHeight="1" thickBot="1" x14ac:dyDescent="0.25">
      <c r="B24" s="112"/>
      <c r="C24" s="853"/>
      <c r="D24" s="854">
        <v>2324</v>
      </c>
      <c r="E24" s="849" t="s">
        <v>848</v>
      </c>
      <c r="F24" s="119">
        <v>640</v>
      </c>
    </row>
    <row r="25" spans="2:10" ht="12.95" customHeight="1" thickBot="1" x14ac:dyDescent="0.25">
      <c r="B25" s="112" t="s">
        <v>208</v>
      </c>
      <c r="C25" s="108" t="s">
        <v>227</v>
      </c>
      <c r="D25" s="120">
        <v>1361</v>
      </c>
      <c r="E25" s="121" t="s">
        <v>380</v>
      </c>
      <c r="F25" s="119">
        <v>40</v>
      </c>
    </row>
    <row r="26" spans="2:10" ht="12.95" customHeight="1" x14ac:dyDescent="0.2">
      <c r="B26" s="97" t="s">
        <v>209</v>
      </c>
      <c r="C26" s="98" t="s">
        <v>230</v>
      </c>
      <c r="D26" s="99" t="s">
        <v>43</v>
      </c>
      <c r="E26" s="100" t="s">
        <v>213</v>
      </c>
      <c r="F26" s="101">
        <v>11438</v>
      </c>
    </row>
    <row r="27" spans="2:10" ht="12.95" customHeight="1" thickBot="1" x14ac:dyDescent="0.25">
      <c r="B27" s="112"/>
      <c r="C27" s="108"/>
      <c r="D27" s="120">
        <v>4112</v>
      </c>
      <c r="E27" s="121" t="s">
        <v>44</v>
      </c>
      <c r="F27" s="932">
        <v>81970.559999999998</v>
      </c>
    </row>
    <row r="28" spans="2:10" ht="12.95" customHeight="1" thickBot="1" x14ac:dyDescent="0.25">
      <c r="B28" s="1443" t="s">
        <v>847</v>
      </c>
      <c r="C28" s="1444"/>
      <c r="D28" s="73" t="s">
        <v>83</v>
      </c>
      <c r="E28" s="74" t="s">
        <v>45</v>
      </c>
      <c r="F28" s="75">
        <f>SUM(F8:F27)</f>
        <v>3555108.3496000003</v>
      </c>
      <c r="J28" s="4"/>
    </row>
    <row r="29" spans="2:10" ht="12.6" customHeight="1" x14ac:dyDescent="0.2">
      <c r="B29" s="14"/>
      <c r="C29" s="51"/>
      <c r="D29" s="14"/>
      <c r="E29" s="51"/>
      <c r="F29" s="52"/>
    </row>
    <row r="30" spans="2:10" ht="13.5" customHeight="1" x14ac:dyDescent="0.2">
      <c r="B30" s="1442" t="s">
        <v>938</v>
      </c>
      <c r="C30" s="1442"/>
      <c r="D30" s="1442"/>
      <c r="E30" s="1442"/>
      <c r="F30" s="1442"/>
      <c r="I30" s="4"/>
    </row>
    <row r="31" spans="2:10" ht="13.5" thickBot="1" x14ac:dyDescent="0.25">
      <c r="B31" s="15"/>
      <c r="C31" s="15"/>
      <c r="D31" s="15"/>
      <c r="E31" s="15"/>
      <c r="F31" s="15"/>
    </row>
    <row r="32" spans="2:10" ht="12.95" customHeight="1" thickBot="1" x14ac:dyDescent="0.25">
      <c r="B32" s="7" t="s">
        <v>34</v>
      </c>
      <c r="C32" s="1" t="s">
        <v>35</v>
      </c>
      <c r="D32" s="1" t="s">
        <v>220</v>
      </c>
      <c r="E32" s="1" t="s">
        <v>46</v>
      </c>
      <c r="F32" s="33" t="s">
        <v>78</v>
      </c>
    </row>
    <row r="33" spans="2:8" ht="12.95" customHeight="1" x14ac:dyDescent="0.2">
      <c r="B33" s="97" t="s">
        <v>14</v>
      </c>
      <c r="C33" s="98" t="s">
        <v>291</v>
      </c>
      <c r="D33" s="99">
        <v>910</v>
      </c>
      <c r="E33" s="100" t="s">
        <v>221</v>
      </c>
      <c r="F33" s="101">
        <v>5700</v>
      </c>
      <c r="H33" s="4"/>
    </row>
    <row r="34" spans="2:8" ht="12.95" customHeight="1" x14ac:dyDescent="0.2">
      <c r="B34" s="102"/>
      <c r="C34" s="103"/>
      <c r="D34" s="19">
        <v>914</v>
      </c>
      <c r="E34" s="18" t="s">
        <v>237</v>
      </c>
      <c r="F34" s="111">
        <v>16186.89</v>
      </c>
    </row>
    <row r="35" spans="2:8" ht="12.95" customHeight="1" x14ac:dyDescent="0.2">
      <c r="B35" s="102"/>
      <c r="C35" s="103"/>
      <c r="D35" s="104">
        <v>917</v>
      </c>
      <c r="E35" s="105" t="s">
        <v>390</v>
      </c>
      <c r="F35" s="111">
        <v>12700</v>
      </c>
    </row>
    <row r="36" spans="2:8" ht="12.95" customHeight="1" x14ac:dyDescent="0.2">
      <c r="B36" s="102"/>
      <c r="C36" s="103"/>
      <c r="D36" s="104">
        <v>920</v>
      </c>
      <c r="E36" s="105" t="s">
        <v>240</v>
      </c>
      <c r="F36" s="111">
        <v>0</v>
      </c>
    </row>
    <row r="37" spans="2:8" ht="12.95" customHeight="1" x14ac:dyDescent="0.2">
      <c r="B37" s="102"/>
      <c r="C37" s="103"/>
      <c r="D37" s="104">
        <v>926</v>
      </c>
      <c r="E37" s="105" t="s">
        <v>336</v>
      </c>
      <c r="F37" s="111">
        <v>14800</v>
      </c>
    </row>
    <row r="38" spans="2:8" ht="12.95" customHeight="1" thickBot="1" x14ac:dyDescent="0.25">
      <c r="B38" s="112"/>
      <c r="C38" s="108"/>
      <c r="D38" s="122">
        <v>931</v>
      </c>
      <c r="E38" s="123" t="s">
        <v>426</v>
      </c>
      <c r="F38" s="66">
        <v>5000</v>
      </c>
      <c r="H38" s="4"/>
    </row>
    <row r="39" spans="2:8" ht="12.95" customHeight="1" x14ac:dyDescent="0.2">
      <c r="B39" s="97" t="s">
        <v>22</v>
      </c>
      <c r="C39" s="98" t="s">
        <v>229</v>
      </c>
      <c r="D39" s="99">
        <v>914</v>
      </c>
      <c r="E39" s="100" t="s">
        <v>237</v>
      </c>
      <c r="F39" s="101">
        <v>7000.5</v>
      </c>
      <c r="H39" s="4"/>
    </row>
    <row r="40" spans="2:8" ht="12.95" customHeight="1" x14ac:dyDescent="0.2">
      <c r="B40" s="102"/>
      <c r="C40" s="103"/>
      <c r="D40" s="104">
        <v>917</v>
      </c>
      <c r="E40" s="105" t="s">
        <v>390</v>
      </c>
      <c r="F40" s="110">
        <v>11183</v>
      </c>
    </row>
    <row r="41" spans="2:8" ht="12.95" customHeight="1" x14ac:dyDescent="0.2">
      <c r="B41" s="102"/>
      <c r="C41" s="103"/>
      <c r="D41" s="19">
        <v>923</v>
      </c>
      <c r="E41" s="18" t="s">
        <v>88</v>
      </c>
      <c r="F41" s="111">
        <v>7705</v>
      </c>
    </row>
    <row r="42" spans="2:8" ht="12.95" customHeight="1" thickBot="1" x14ac:dyDescent="0.25">
      <c r="B42" s="102"/>
      <c r="C42" s="103"/>
      <c r="D42" s="76">
        <v>926</v>
      </c>
      <c r="E42" s="109" t="s">
        <v>336</v>
      </c>
      <c r="F42" s="119">
        <v>31900</v>
      </c>
      <c r="H42" s="4"/>
    </row>
    <row r="43" spans="2:8" ht="12.95" customHeight="1" x14ac:dyDescent="0.2">
      <c r="B43" s="97" t="s">
        <v>15</v>
      </c>
      <c r="C43" s="98" t="s">
        <v>225</v>
      </c>
      <c r="D43" s="99">
        <v>914</v>
      </c>
      <c r="E43" s="100" t="s">
        <v>237</v>
      </c>
      <c r="F43" s="101">
        <v>11540</v>
      </c>
      <c r="H43" s="4"/>
    </row>
    <row r="44" spans="2:8" ht="12.95" customHeight="1" x14ac:dyDescent="0.2">
      <c r="B44" s="102"/>
      <c r="C44" s="103"/>
      <c r="D44" s="19">
        <v>919</v>
      </c>
      <c r="E44" s="18" t="s">
        <v>335</v>
      </c>
      <c r="F44" s="111">
        <v>52000</v>
      </c>
    </row>
    <row r="45" spans="2:8" ht="12.95" customHeight="1" x14ac:dyDescent="0.2">
      <c r="B45" s="102"/>
      <c r="C45" s="103"/>
      <c r="D45" s="19">
        <v>923</v>
      </c>
      <c r="E45" s="18" t="s">
        <v>88</v>
      </c>
      <c r="F45" s="111">
        <v>0</v>
      </c>
    </row>
    <row r="46" spans="2:8" ht="12.95" customHeight="1" thickBot="1" x14ac:dyDescent="0.25">
      <c r="B46" s="112"/>
      <c r="C46" s="108"/>
      <c r="D46" s="120">
        <v>924</v>
      </c>
      <c r="E46" s="121" t="s">
        <v>95</v>
      </c>
      <c r="F46" s="119">
        <v>14300</v>
      </c>
      <c r="H46" s="4"/>
    </row>
    <row r="47" spans="2:8" ht="12.95" customHeight="1" x14ac:dyDescent="0.2">
      <c r="B47" s="97" t="s">
        <v>8</v>
      </c>
      <c r="C47" s="98" t="s">
        <v>292</v>
      </c>
      <c r="D47" s="99">
        <v>912</v>
      </c>
      <c r="E47" s="100" t="s">
        <v>478</v>
      </c>
      <c r="F47" s="101">
        <v>4300</v>
      </c>
      <c r="H47" s="4"/>
    </row>
    <row r="48" spans="2:8" ht="12.95" customHeight="1" x14ac:dyDescent="0.2">
      <c r="B48" s="102"/>
      <c r="C48" s="103"/>
      <c r="D48" s="76">
        <v>913</v>
      </c>
      <c r="E48" s="109" t="s">
        <v>25</v>
      </c>
      <c r="F48" s="110">
        <v>295627.5</v>
      </c>
      <c r="H48" s="4"/>
    </row>
    <row r="49" spans="1:8" ht="12.95" customHeight="1" x14ac:dyDescent="0.2">
      <c r="B49" s="102"/>
      <c r="C49" s="103"/>
      <c r="D49" s="19">
        <v>914</v>
      </c>
      <c r="E49" s="18" t="s">
        <v>237</v>
      </c>
      <c r="F49" s="111">
        <v>7590</v>
      </c>
    </row>
    <row r="50" spans="1:8" ht="12.95" customHeight="1" x14ac:dyDescent="0.2">
      <c r="B50" s="102"/>
      <c r="C50" s="103"/>
      <c r="D50" s="104">
        <v>917</v>
      </c>
      <c r="E50" s="105" t="s">
        <v>390</v>
      </c>
      <c r="F50" s="111">
        <v>14260</v>
      </c>
    </row>
    <row r="51" spans="1:8" ht="12.95" customHeight="1" x14ac:dyDescent="0.2">
      <c r="B51" s="102"/>
      <c r="C51" s="103"/>
      <c r="D51" s="19">
        <v>920</v>
      </c>
      <c r="E51" s="18" t="s">
        <v>240</v>
      </c>
      <c r="F51" s="111">
        <v>35200</v>
      </c>
    </row>
    <row r="52" spans="1:8" ht="12.95" customHeight="1" x14ac:dyDescent="0.2">
      <c r="B52" s="102"/>
      <c r="C52" s="103"/>
      <c r="D52" s="19">
        <v>923</v>
      </c>
      <c r="E52" s="18" t="s">
        <v>88</v>
      </c>
      <c r="F52" s="111">
        <v>1574.2</v>
      </c>
    </row>
    <row r="53" spans="1:8" ht="12.95" customHeight="1" thickBot="1" x14ac:dyDescent="0.25">
      <c r="B53" s="102"/>
      <c r="C53" s="103"/>
      <c r="D53" s="104">
        <v>926</v>
      </c>
      <c r="E53" s="105" t="s">
        <v>336</v>
      </c>
      <c r="F53" s="111">
        <v>23980</v>
      </c>
      <c r="H53" s="4"/>
    </row>
    <row r="54" spans="1:8" ht="12.95" customHeight="1" x14ac:dyDescent="0.2">
      <c r="B54" s="97" t="s">
        <v>12</v>
      </c>
      <c r="C54" s="124" t="s">
        <v>238</v>
      </c>
      <c r="D54" s="99">
        <v>912</v>
      </c>
      <c r="E54" s="100" t="s">
        <v>478</v>
      </c>
      <c r="F54" s="101">
        <v>5000</v>
      </c>
      <c r="H54" s="4"/>
    </row>
    <row r="55" spans="1:8" ht="12.95" customHeight="1" x14ac:dyDescent="0.2">
      <c r="B55" s="102"/>
      <c r="C55" s="125"/>
      <c r="D55" s="76">
        <v>913</v>
      </c>
      <c r="E55" s="109" t="s">
        <v>25</v>
      </c>
      <c r="F55" s="110">
        <v>144440.79999999999</v>
      </c>
      <c r="H55" s="4"/>
    </row>
    <row r="56" spans="1:8" ht="12.95" customHeight="1" x14ac:dyDescent="0.2">
      <c r="B56" s="102"/>
      <c r="C56" s="125"/>
      <c r="D56" s="19">
        <v>914</v>
      </c>
      <c r="E56" s="18" t="s">
        <v>237</v>
      </c>
      <c r="F56" s="111">
        <v>9755</v>
      </c>
    </row>
    <row r="57" spans="1:8" ht="12.95" customHeight="1" x14ac:dyDescent="0.2">
      <c r="B57" s="102"/>
      <c r="C57" s="125"/>
      <c r="D57" s="19">
        <v>917</v>
      </c>
      <c r="E57" s="18" t="s">
        <v>390</v>
      </c>
      <c r="F57" s="111">
        <v>16905</v>
      </c>
    </row>
    <row r="58" spans="1:8" ht="12.95" customHeight="1" x14ac:dyDescent="0.2">
      <c r="B58" s="102"/>
      <c r="C58" s="125"/>
      <c r="D58" s="19">
        <v>920</v>
      </c>
      <c r="E58" s="18" t="s">
        <v>240</v>
      </c>
      <c r="F58" s="111">
        <v>32077</v>
      </c>
    </row>
    <row r="59" spans="1:8" ht="12.95" customHeight="1" x14ac:dyDescent="0.2">
      <c r="B59" s="102"/>
      <c r="C59" s="125"/>
      <c r="D59" s="19">
        <v>923</v>
      </c>
      <c r="E59" s="18" t="s">
        <v>88</v>
      </c>
      <c r="F59" s="111">
        <v>2488.4499999999998</v>
      </c>
    </row>
    <row r="60" spans="1:8" ht="12.95" customHeight="1" thickBot="1" x14ac:dyDescent="0.25">
      <c r="B60" s="112"/>
      <c r="C60" s="126"/>
      <c r="D60" s="120">
        <v>926</v>
      </c>
      <c r="E60" s="121" t="s">
        <v>336</v>
      </c>
      <c r="F60" s="119">
        <v>1000</v>
      </c>
      <c r="H60" s="4"/>
    </row>
    <row r="61" spans="1:8" s="5" customFormat="1" ht="12" customHeight="1" x14ac:dyDescent="0.2">
      <c r="A61"/>
      <c r="B61"/>
      <c r="C61"/>
      <c r="D61"/>
      <c r="F61" s="467" t="s">
        <v>2</v>
      </c>
    </row>
    <row r="62" spans="1:8" s="5" customFormat="1" ht="12" customHeight="1" x14ac:dyDescent="0.2">
      <c r="A62"/>
      <c r="B62"/>
      <c r="C62"/>
      <c r="D62"/>
      <c r="E62"/>
      <c r="F62"/>
    </row>
    <row r="63" spans="1:8" s="5" customFormat="1" ht="15.75" customHeight="1" x14ac:dyDescent="0.25">
      <c r="A63"/>
      <c r="B63" s="1441" t="s">
        <v>936</v>
      </c>
      <c r="C63" s="1441"/>
      <c r="D63" s="1441"/>
      <c r="E63" s="1441"/>
      <c r="F63" s="1441"/>
    </row>
    <row r="64" spans="1:8" s="5" customFormat="1" ht="12.95" customHeight="1" x14ac:dyDescent="0.2">
      <c r="A64"/>
      <c r="B64"/>
      <c r="C64"/>
      <c r="D64"/>
      <c r="E64"/>
      <c r="F64"/>
    </row>
    <row r="65" spans="1:9" s="5" customFormat="1" ht="14.25" customHeight="1" x14ac:dyDescent="0.2">
      <c r="A65"/>
      <c r="B65" s="1442" t="s">
        <v>938</v>
      </c>
      <c r="C65" s="1442"/>
      <c r="D65" s="1442"/>
      <c r="E65" s="1442"/>
      <c r="F65" s="1442"/>
    </row>
    <row r="66" spans="1:9" s="5" customFormat="1" ht="12.95" customHeight="1" thickBot="1" x14ac:dyDescent="0.25">
      <c r="B66" s="127"/>
      <c r="C66" s="128"/>
      <c r="D66" s="16"/>
      <c r="E66" s="34"/>
      <c r="F66" s="20"/>
    </row>
    <row r="67" spans="1:9" s="5" customFormat="1" ht="12.95" customHeight="1" thickBot="1" x14ac:dyDescent="0.25">
      <c r="B67" s="7" t="s">
        <v>34</v>
      </c>
      <c r="C67" s="1" t="s">
        <v>35</v>
      </c>
      <c r="D67" s="1" t="s">
        <v>220</v>
      </c>
      <c r="E67" s="1" t="s">
        <v>46</v>
      </c>
      <c r="F67" s="2" t="s">
        <v>78</v>
      </c>
    </row>
    <row r="68" spans="1:9" ht="12.95" customHeight="1" x14ac:dyDescent="0.2">
      <c r="A68" s="5"/>
      <c r="B68" s="102" t="s">
        <v>20</v>
      </c>
      <c r="C68" s="103" t="s">
        <v>293</v>
      </c>
      <c r="D68" s="99">
        <v>912</v>
      </c>
      <c r="E68" s="100" t="s">
        <v>478</v>
      </c>
      <c r="F68" s="110">
        <v>6950</v>
      </c>
      <c r="G68" s="5"/>
      <c r="H68" s="4"/>
      <c r="I68" s="5"/>
    </row>
    <row r="69" spans="1:9" ht="12.95" customHeight="1" x14ac:dyDescent="0.2">
      <c r="A69" s="5"/>
      <c r="B69" s="102"/>
      <c r="C69" s="103"/>
      <c r="D69" s="76">
        <v>913</v>
      </c>
      <c r="E69" s="109" t="s">
        <v>25</v>
      </c>
      <c r="F69" s="110">
        <v>324100</v>
      </c>
      <c r="G69" s="5"/>
      <c r="H69" s="6"/>
      <c r="I69" s="5"/>
    </row>
    <row r="70" spans="1:9" ht="12.95" customHeight="1" x14ac:dyDescent="0.2">
      <c r="A70" s="5"/>
      <c r="B70" s="102"/>
      <c r="C70" s="103"/>
      <c r="D70" s="19">
        <v>914</v>
      </c>
      <c r="E70" s="18" t="s">
        <v>237</v>
      </c>
      <c r="F70" s="111">
        <v>731990.34</v>
      </c>
      <c r="G70" s="5"/>
      <c r="H70" s="6"/>
      <c r="I70" s="5"/>
    </row>
    <row r="71" spans="1:9" ht="12.95" customHeight="1" x14ac:dyDescent="0.2">
      <c r="A71" s="5"/>
      <c r="B71" s="102"/>
      <c r="C71" s="103"/>
      <c r="D71" s="19">
        <v>917</v>
      </c>
      <c r="E71" s="18" t="s">
        <v>390</v>
      </c>
      <c r="F71" s="111">
        <v>18200</v>
      </c>
      <c r="G71" s="5"/>
      <c r="H71" s="6"/>
      <c r="I71" s="5"/>
    </row>
    <row r="72" spans="1:9" ht="12.95" customHeight="1" x14ac:dyDescent="0.2">
      <c r="A72" s="5"/>
      <c r="B72" s="102"/>
      <c r="C72" s="103"/>
      <c r="D72" s="19">
        <v>920</v>
      </c>
      <c r="E72" s="18" t="s">
        <v>240</v>
      </c>
      <c r="F72" s="111">
        <v>145300</v>
      </c>
      <c r="G72" s="5"/>
      <c r="H72" s="6"/>
      <c r="I72" s="5"/>
    </row>
    <row r="73" spans="1:9" ht="12.95" customHeight="1" x14ac:dyDescent="0.2">
      <c r="A73" s="5"/>
      <c r="B73" s="102"/>
      <c r="C73" s="103"/>
      <c r="D73" s="19">
        <v>923</v>
      </c>
      <c r="E73" s="18" t="s">
        <v>88</v>
      </c>
      <c r="F73" s="111">
        <v>86481.63</v>
      </c>
      <c r="G73" s="5"/>
      <c r="H73" s="6"/>
      <c r="I73" s="5"/>
    </row>
    <row r="74" spans="1:9" ht="12.95" customHeight="1" thickBot="1" x14ac:dyDescent="0.25">
      <c r="A74" s="5"/>
      <c r="B74" s="112"/>
      <c r="C74" s="108"/>
      <c r="D74" s="104">
        <v>926</v>
      </c>
      <c r="E74" s="105" t="s">
        <v>336</v>
      </c>
      <c r="F74" s="111">
        <v>6600</v>
      </c>
      <c r="G74" s="5"/>
      <c r="H74" s="6"/>
      <c r="I74" s="5"/>
    </row>
    <row r="75" spans="1:9" ht="12.95" customHeight="1" x14ac:dyDescent="0.2">
      <c r="A75" s="5"/>
      <c r="B75" s="97" t="s">
        <v>17</v>
      </c>
      <c r="C75" s="1435" t="s">
        <v>294</v>
      </c>
      <c r="D75" s="99">
        <v>912</v>
      </c>
      <c r="E75" s="100" t="s">
        <v>478</v>
      </c>
      <c r="F75" s="101">
        <v>2900</v>
      </c>
      <c r="G75" s="5"/>
      <c r="H75" s="4"/>
      <c r="I75" s="5"/>
    </row>
    <row r="76" spans="1:9" ht="12.95" customHeight="1" x14ac:dyDescent="0.2">
      <c r="A76" s="5"/>
      <c r="B76" s="102"/>
      <c r="C76" s="1436"/>
      <c r="D76" s="76">
        <v>913</v>
      </c>
      <c r="E76" s="109" t="s">
        <v>25</v>
      </c>
      <c r="F76" s="110">
        <v>137480</v>
      </c>
      <c r="G76" s="5"/>
      <c r="H76" s="6"/>
      <c r="I76" s="5"/>
    </row>
    <row r="77" spans="1:9" ht="12.95" customHeight="1" x14ac:dyDescent="0.2">
      <c r="A77" s="5"/>
      <c r="B77" s="102"/>
      <c r="C77" s="1436"/>
      <c r="D77" s="19">
        <v>914</v>
      </c>
      <c r="E77" s="18" t="s">
        <v>237</v>
      </c>
      <c r="F77" s="111">
        <v>11214</v>
      </c>
      <c r="G77" s="5"/>
      <c r="H77" s="6"/>
      <c r="I77" s="5"/>
    </row>
    <row r="78" spans="1:9" ht="12.95" customHeight="1" x14ac:dyDescent="0.2">
      <c r="A78" s="5"/>
      <c r="B78" s="102"/>
      <c r="C78" s="1436"/>
      <c r="D78" s="104">
        <v>917</v>
      </c>
      <c r="E78" s="105" t="s">
        <v>390</v>
      </c>
      <c r="F78" s="111">
        <v>18379.5</v>
      </c>
      <c r="G78" s="5"/>
      <c r="H78" s="6"/>
      <c r="I78" s="5"/>
    </row>
    <row r="79" spans="1:9" ht="12.95" customHeight="1" x14ac:dyDescent="0.2">
      <c r="A79" s="5"/>
      <c r="B79" s="102"/>
      <c r="C79" s="471"/>
      <c r="D79" s="19">
        <v>920</v>
      </c>
      <c r="E79" s="18" t="s">
        <v>240</v>
      </c>
      <c r="F79" s="111">
        <v>0</v>
      </c>
      <c r="G79" s="5"/>
      <c r="H79" s="6"/>
      <c r="I79" s="5"/>
    </row>
    <row r="80" spans="1:9" ht="12.95" customHeight="1" x14ac:dyDescent="0.2">
      <c r="A80" s="5"/>
      <c r="B80" s="102"/>
      <c r="C80" s="471"/>
      <c r="D80" s="19">
        <v>923</v>
      </c>
      <c r="E80" s="18" t="s">
        <v>88</v>
      </c>
      <c r="F80" s="129">
        <v>11238.05</v>
      </c>
      <c r="G80" s="5"/>
      <c r="H80" s="6"/>
      <c r="I80" s="5"/>
    </row>
    <row r="81" spans="1:9" ht="12.95" customHeight="1" thickBot="1" x14ac:dyDescent="0.25">
      <c r="A81" s="5"/>
      <c r="B81" s="112"/>
      <c r="C81" s="108"/>
      <c r="D81" s="122">
        <v>926</v>
      </c>
      <c r="E81" s="123" t="s">
        <v>336</v>
      </c>
      <c r="F81" s="131">
        <v>15000</v>
      </c>
      <c r="G81" s="5"/>
      <c r="H81" s="6"/>
      <c r="I81" s="5"/>
    </row>
    <row r="82" spans="1:9" ht="12.95" customHeight="1" x14ac:dyDescent="0.2">
      <c r="B82" s="102" t="s">
        <v>10</v>
      </c>
      <c r="C82" s="125" t="s">
        <v>295</v>
      </c>
      <c r="D82" s="76">
        <v>913</v>
      </c>
      <c r="E82" s="109" t="s">
        <v>25</v>
      </c>
      <c r="F82" s="110">
        <v>6000</v>
      </c>
      <c r="H82" s="4"/>
    </row>
    <row r="83" spans="1:9" ht="12.95" customHeight="1" x14ac:dyDescent="0.2">
      <c r="B83" s="102"/>
      <c r="C83" s="125"/>
      <c r="D83" s="76">
        <v>914</v>
      </c>
      <c r="E83" s="109" t="s">
        <v>237</v>
      </c>
      <c r="F83" s="110">
        <v>8426.2000000000007</v>
      </c>
    </row>
    <row r="84" spans="1:9" ht="12.95" customHeight="1" x14ac:dyDescent="0.2">
      <c r="B84" s="102"/>
      <c r="C84" s="125"/>
      <c r="D84" s="104">
        <v>917</v>
      </c>
      <c r="E84" s="105" t="s">
        <v>390</v>
      </c>
      <c r="F84" s="110">
        <v>6364.63</v>
      </c>
    </row>
    <row r="85" spans="1:9" ht="12.95" customHeight="1" x14ac:dyDescent="0.2">
      <c r="B85" s="102"/>
      <c r="C85" s="125"/>
      <c r="D85" s="19">
        <v>920</v>
      </c>
      <c r="E85" s="18" t="s">
        <v>240</v>
      </c>
      <c r="F85" s="111">
        <v>2300</v>
      </c>
    </row>
    <row r="86" spans="1:9" ht="12.95" customHeight="1" x14ac:dyDescent="0.2">
      <c r="B86" s="102"/>
      <c r="C86" s="125"/>
      <c r="D86" s="19">
        <v>923</v>
      </c>
      <c r="E86" s="18" t="s">
        <v>88</v>
      </c>
      <c r="F86" s="110">
        <v>0</v>
      </c>
    </row>
    <row r="87" spans="1:9" ht="12.95" customHeight="1" x14ac:dyDescent="0.2">
      <c r="B87" s="102"/>
      <c r="C87" s="125"/>
      <c r="D87" s="19">
        <v>926</v>
      </c>
      <c r="E87" s="18" t="s">
        <v>336</v>
      </c>
      <c r="F87" s="111">
        <v>15320</v>
      </c>
    </row>
    <row r="88" spans="1:9" ht="12.95" customHeight="1" x14ac:dyDescent="0.2">
      <c r="B88" s="102"/>
      <c r="C88" s="125"/>
      <c r="D88" s="76">
        <v>932</v>
      </c>
      <c r="E88" s="109" t="s">
        <v>26</v>
      </c>
      <c r="F88" s="110">
        <v>18000</v>
      </c>
    </row>
    <row r="89" spans="1:9" ht="12.95" customHeight="1" thickBot="1" x14ac:dyDescent="0.25">
      <c r="B89" s="102"/>
      <c r="C89" s="130"/>
      <c r="D89" s="76">
        <v>934</v>
      </c>
      <c r="E89" s="109" t="s">
        <v>427</v>
      </c>
      <c r="F89" s="111">
        <v>2000</v>
      </c>
      <c r="H89" s="4"/>
    </row>
    <row r="90" spans="1:9" ht="12.95" customHeight="1" x14ac:dyDescent="0.2">
      <c r="B90" s="97" t="s">
        <v>23</v>
      </c>
      <c r="C90" s="98" t="s">
        <v>296</v>
      </c>
      <c r="D90" s="99">
        <v>912</v>
      </c>
      <c r="E90" s="100" t="s">
        <v>478</v>
      </c>
      <c r="F90" s="101">
        <v>33186</v>
      </c>
      <c r="H90" s="4"/>
    </row>
    <row r="91" spans="1:9" ht="12.95" customHeight="1" x14ac:dyDescent="0.2">
      <c r="B91" s="102"/>
      <c r="C91" s="103"/>
      <c r="D91" s="76">
        <v>913</v>
      </c>
      <c r="E91" s="109" t="s">
        <v>25</v>
      </c>
      <c r="F91" s="110">
        <v>216774</v>
      </c>
      <c r="H91" s="4"/>
    </row>
    <row r="92" spans="1:9" ht="12.95" customHeight="1" x14ac:dyDescent="0.2">
      <c r="B92" s="102"/>
      <c r="C92" s="103"/>
      <c r="D92" s="19">
        <v>914</v>
      </c>
      <c r="E92" s="18" t="s">
        <v>237</v>
      </c>
      <c r="F92" s="111">
        <v>6418.4</v>
      </c>
    </row>
    <row r="93" spans="1:9" ht="12.95" customHeight="1" x14ac:dyDescent="0.2">
      <c r="B93" s="102"/>
      <c r="C93" s="103"/>
      <c r="D93" s="104">
        <v>917</v>
      </c>
      <c r="E93" s="105" t="s">
        <v>390</v>
      </c>
      <c r="F93" s="129">
        <v>44600</v>
      </c>
    </row>
    <row r="94" spans="1:9" ht="12.95" customHeight="1" x14ac:dyDescent="0.2">
      <c r="B94" s="102"/>
      <c r="C94" s="103"/>
      <c r="D94" s="19">
        <v>920</v>
      </c>
      <c r="E94" s="18" t="s">
        <v>240</v>
      </c>
      <c r="F94" s="111">
        <v>82777.78</v>
      </c>
    </row>
    <row r="95" spans="1:9" ht="12.95" customHeight="1" thickBot="1" x14ac:dyDescent="0.25">
      <c r="B95" s="102"/>
      <c r="C95" s="103"/>
      <c r="D95" s="104">
        <v>926</v>
      </c>
      <c r="E95" s="105" t="s">
        <v>336</v>
      </c>
      <c r="F95" s="111">
        <v>1900</v>
      </c>
      <c r="H95" s="4"/>
    </row>
    <row r="96" spans="1:9" ht="12.95" customHeight="1" thickBot="1" x14ac:dyDescent="0.25">
      <c r="B96" s="114" t="s">
        <v>27</v>
      </c>
      <c r="C96" s="115" t="s">
        <v>32</v>
      </c>
      <c r="D96" s="116">
        <v>914</v>
      </c>
      <c r="E96" s="117" t="s">
        <v>237</v>
      </c>
      <c r="F96" s="118">
        <v>4750</v>
      </c>
      <c r="H96" s="4"/>
    </row>
    <row r="97" spans="2:8" ht="12.95" customHeight="1" x14ac:dyDescent="0.2">
      <c r="B97" s="97">
        <v>11</v>
      </c>
      <c r="C97" s="98" t="s">
        <v>297</v>
      </c>
      <c r="D97" s="99">
        <v>914</v>
      </c>
      <c r="E97" s="100" t="s">
        <v>28</v>
      </c>
      <c r="F97" s="101">
        <v>365</v>
      </c>
      <c r="H97" s="4"/>
    </row>
    <row r="98" spans="2:8" ht="12.95" customHeight="1" thickBot="1" x14ac:dyDescent="0.25">
      <c r="B98" s="102"/>
      <c r="C98" s="103"/>
      <c r="D98" s="19">
        <v>920</v>
      </c>
      <c r="E98" s="18" t="s">
        <v>240</v>
      </c>
      <c r="F98" s="110">
        <v>950</v>
      </c>
      <c r="H98" s="4"/>
    </row>
    <row r="99" spans="2:8" ht="12.95" customHeight="1" x14ac:dyDescent="0.2">
      <c r="B99" s="97">
        <v>12</v>
      </c>
      <c r="C99" s="98" t="s">
        <v>226</v>
      </c>
      <c r="D99" s="99">
        <v>914</v>
      </c>
      <c r="E99" s="100" t="s">
        <v>237</v>
      </c>
      <c r="F99" s="101">
        <v>40786.910000000003</v>
      </c>
      <c r="H99" s="4"/>
    </row>
    <row r="100" spans="2:8" ht="12.95" customHeight="1" x14ac:dyDescent="0.2">
      <c r="B100" s="102"/>
      <c r="C100" s="103"/>
      <c r="D100" s="104">
        <v>917</v>
      </c>
      <c r="E100" s="105" t="s">
        <v>390</v>
      </c>
      <c r="F100" s="110">
        <v>0</v>
      </c>
      <c r="H100" s="4"/>
    </row>
    <row r="101" spans="2:8" ht="12.95" customHeight="1" thickBot="1" x14ac:dyDescent="0.25">
      <c r="B101" s="102"/>
      <c r="C101" s="103"/>
      <c r="D101" s="19">
        <v>920</v>
      </c>
      <c r="E101" s="18" t="s">
        <v>240</v>
      </c>
      <c r="F101" s="110">
        <v>9325.76</v>
      </c>
      <c r="H101" s="4"/>
    </row>
    <row r="102" spans="2:8" ht="12.95" customHeight="1" x14ac:dyDescent="0.2">
      <c r="B102" s="97" t="s">
        <v>18</v>
      </c>
      <c r="C102" s="98" t="s">
        <v>228</v>
      </c>
      <c r="D102" s="99">
        <v>914</v>
      </c>
      <c r="E102" s="100" t="s">
        <v>237</v>
      </c>
      <c r="F102" s="101">
        <v>7600</v>
      </c>
      <c r="H102" s="4"/>
    </row>
    <row r="103" spans="2:8" ht="12.95" customHeight="1" x14ac:dyDescent="0.2">
      <c r="B103" s="102"/>
      <c r="C103" s="103"/>
      <c r="D103" s="19">
        <v>920</v>
      </c>
      <c r="E103" s="18" t="s">
        <v>240</v>
      </c>
      <c r="F103" s="110">
        <v>35825</v>
      </c>
      <c r="H103" s="4"/>
    </row>
    <row r="104" spans="2:8" ht="12.95" customHeight="1" thickBot="1" x14ac:dyDescent="0.25">
      <c r="B104" s="102"/>
      <c r="C104" s="103"/>
      <c r="D104" s="19">
        <v>923</v>
      </c>
      <c r="E104" s="18" t="s">
        <v>88</v>
      </c>
      <c r="F104" s="110">
        <v>194820</v>
      </c>
      <c r="H104" s="4"/>
    </row>
    <row r="105" spans="2:8" ht="12.95" customHeight="1" x14ac:dyDescent="0.2">
      <c r="B105" s="97">
        <v>15</v>
      </c>
      <c r="C105" s="98" t="s">
        <v>230</v>
      </c>
      <c r="D105" s="99">
        <v>910</v>
      </c>
      <c r="E105" s="100" t="s">
        <v>29</v>
      </c>
      <c r="F105" s="101">
        <v>33587.699999999997</v>
      </c>
      <c r="H105" s="4"/>
    </row>
    <row r="106" spans="2:8" ht="12.95" customHeight="1" x14ac:dyDescent="0.2">
      <c r="B106" s="102"/>
      <c r="C106" s="103"/>
      <c r="D106" s="19">
        <v>911</v>
      </c>
      <c r="E106" s="18" t="s">
        <v>222</v>
      </c>
      <c r="F106" s="111">
        <v>331902.5</v>
      </c>
    </row>
    <row r="107" spans="2:8" ht="12.95" customHeight="1" x14ac:dyDescent="0.2">
      <c r="B107" s="102"/>
      <c r="C107" s="103"/>
      <c r="D107" s="19">
        <v>914</v>
      </c>
      <c r="E107" s="18" t="s">
        <v>237</v>
      </c>
      <c r="F107" s="106">
        <v>13010</v>
      </c>
    </row>
    <row r="108" spans="2:8" ht="12.95" customHeight="1" x14ac:dyDescent="0.2">
      <c r="B108" s="102"/>
      <c r="C108" s="103"/>
      <c r="D108" s="19">
        <v>920</v>
      </c>
      <c r="E108" s="18" t="s">
        <v>240</v>
      </c>
      <c r="F108" s="106">
        <v>20850</v>
      </c>
    </row>
    <row r="109" spans="2:8" ht="12.95" customHeight="1" thickBot="1" x14ac:dyDescent="0.25">
      <c r="B109" s="112"/>
      <c r="C109" s="108"/>
      <c r="D109" s="122">
        <v>925</v>
      </c>
      <c r="E109" s="123" t="s">
        <v>30</v>
      </c>
      <c r="F109" s="131">
        <v>8846.61</v>
      </c>
      <c r="H109" s="4"/>
    </row>
    <row r="110" spans="2:8" ht="12.95" customHeight="1" x14ac:dyDescent="0.2">
      <c r="B110" s="97" t="s">
        <v>86</v>
      </c>
      <c r="C110" s="98" t="s">
        <v>87</v>
      </c>
      <c r="D110" s="76">
        <v>913</v>
      </c>
      <c r="E110" s="109" t="s">
        <v>25</v>
      </c>
      <c r="F110" s="101">
        <v>11500</v>
      </c>
    </row>
    <row r="111" spans="2:8" ht="12.95" customHeight="1" x14ac:dyDescent="0.2">
      <c r="B111" s="102"/>
      <c r="C111" s="103"/>
      <c r="D111" s="19">
        <v>914</v>
      </c>
      <c r="E111" s="18" t="s">
        <v>237</v>
      </c>
      <c r="F111" s="111">
        <v>0</v>
      </c>
    </row>
    <row r="112" spans="2:8" ht="12.95" customHeight="1" thickBot="1" x14ac:dyDescent="0.25">
      <c r="B112" s="102"/>
      <c r="C112" s="103"/>
      <c r="D112" s="104">
        <v>920</v>
      </c>
      <c r="E112" s="105" t="s">
        <v>240</v>
      </c>
      <c r="F112" s="129">
        <v>0</v>
      </c>
      <c r="H112" s="4"/>
    </row>
    <row r="113" spans="2:8" ht="12.95" customHeight="1" thickBot="1" x14ac:dyDescent="0.25">
      <c r="B113" s="1437" t="s">
        <v>270</v>
      </c>
      <c r="C113" s="1438"/>
      <c r="D113" s="116"/>
      <c r="E113" s="117"/>
      <c r="F113" s="118">
        <v>96875</v>
      </c>
      <c r="H113" s="4"/>
    </row>
    <row r="114" spans="2:8" s="12" customFormat="1" ht="15" customHeight="1" thickBot="1" x14ac:dyDescent="0.25">
      <c r="B114" s="1439" t="s">
        <v>939</v>
      </c>
      <c r="C114" s="1440"/>
      <c r="D114" s="477" t="s">
        <v>83</v>
      </c>
      <c r="E114" s="478" t="s">
        <v>31</v>
      </c>
      <c r="F114" s="479">
        <f>SUM(F33:F60)+SUM(F68:F113)</f>
        <v>3555108.3499999992</v>
      </c>
      <c r="H114" s="91"/>
    </row>
    <row r="115" spans="2:8" x14ac:dyDescent="0.2">
      <c r="B115" s="132"/>
      <c r="C115" s="9"/>
      <c r="D115" s="9"/>
      <c r="E115" s="9"/>
      <c r="F115" s="9"/>
    </row>
    <row r="116" spans="2:8" x14ac:dyDescent="0.2">
      <c r="B116" s="9"/>
      <c r="C116" s="9"/>
      <c r="D116" s="9"/>
      <c r="E116" s="9"/>
      <c r="F116" s="9"/>
    </row>
    <row r="117" spans="2:8" x14ac:dyDescent="0.2">
      <c r="B117" s="9"/>
      <c r="C117" s="9"/>
      <c r="D117" s="9"/>
      <c r="E117" s="9"/>
      <c r="F117" s="9"/>
    </row>
    <row r="118" spans="2:8" x14ac:dyDescent="0.2">
      <c r="B118" s="9"/>
      <c r="C118" s="9"/>
      <c r="D118" s="9"/>
      <c r="E118" s="9"/>
      <c r="F118" s="9"/>
    </row>
    <row r="119" spans="2:8" x14ac:dyDescent="0.2">
      <c r="B119" s="9"/>
      <c r="C119" s="9"/>
      <c r="D119" s="9"/>
      <c r="E119" s="9"/>
      <c r="F119" s="9"/>
    </row>
    <row r="120" spans="2:8" x14ac:dyDescent="0.2">
      <c r="B120" s="9"/>
      <c r="C120" s="9"/>
      <c r="D120" s="9"/>
      <c r="E120" s="9"/>
      <c r="F120" s="9"/>
    </row>
    <row r="121" spans="2:8" x14ac:dyDescent="0.2">
      <c r="B121" s="9"/>
      <c r="C121" s="9"/>
      <c r="D121" s="9"/>
      <c r="E121" s="9"/>
      <c r="F121" s="9"/>
    </row>
    <row r="122" spans="2:8" x14ac:dyDescent="0.2">
      <c r="B122" s="9"/>
      <c r="C122" s="9"/>
      <c r="D122" s="9"/>
      <c r="E122" s="9"/>
      <c r="F122" s="9"/>
    </row>
    <row r="123" spans="2:8" x14ac:dyDescent="0.2">
      <c r="B123" s="9"/>
      <c r="C123" s="9"/>
      <c r="D123" s="9"/>
      <c r="E123" s="9"/>
      <c r="F123" s="9"/>
    </row>
  </sheetData>
  <mergeCells count="9">
    <mergeCell ref="C75:C78"/>
    <mergeCell ref="B113:C113"/>
    <mergeCell ref="B114:C114"/>
    <mergeCell ref="B3:F3"/>
    <mergeCell ref="B5:F5"/>
    <mergeCell ref="B28:C28"/>
    <mergeCell ref="B30:F30"/>
    <mergeCell ref="B63:F63"/>
    <mergeCell ref="B65:F65"/>
  </mergeCells>
  <printOptions horizontalCentered="1"/>
  <pageMargins left="0.59055118110236227" right="0.59055118110236227" top="0.59055118110236227" bottom="0.59055118110236227" header="0.51181102362204722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K639"/>
  <sheetViews>
    <sheetView zoomScaleNormal="100" workbookViewId="0">
      <selection activeCell="M18" sqref="M18"/>
    </sheetView>
  </sheetViews>
  <sheetFormatPr defaultRowHeight="12.75" x14ac:dyDescent="0.2"/>
  <cols>
    <col min="1" max="1" width="3.28515625" style="12" customWidth="1"/>
    <col min="2" max="2" width="1" style="12" customWidth="1"/>
    <col min="3" max="3" width="2.42578125" style="12" customWidth="1"/>
    <col min="4" max="4" width="40.28515625" style="12" customWidth="1"/>
    <col min="5" max="5" width="8.7109375" style="12" customWidth="1"/>
    <col min="6" max="6" width="9.5703125" style="12" customWidth="1"/>
    <col min="7" max="7" width="11.28515625" style="12" customWidth="1"/>
    <col min="8" max="8" width="3.5703125" style="488" customWidth="1"/>
    <col min="9" max="9" width="10.140625" style="138" customWidth="1"/>
    <col min="10" max="16384" width="9.140625" style="12"/>
  </cols>
  <sheetData>
    <row r="1" spans="1:9" x14ac:dyDescent="0.2">
      <c r="H1" s="1445" t="s">
        <v>33</v>
      </c>
      <c r="I1" s="1445"/>
    </row>
    <row r="2" spans="1:9" ht="16.5" customHeight="1" x14ac:dyDescent="0.2">
      <c r="C2" s="1446" t="s">
        <v>99</v>
      </c>
      <c r="D2" s="1446"/>
      <c r="E2" s="1446"/>
      <c r="F2" s="1446"/>
      <c r="G2" s="1446"/>
      <c r="H2" s="1446"/>
      <c r="I2" s="1446"/>
    </row>
    <row r="3" spans="1:9" x14ac:dyDescent="0.2">
      <c r="C3" s="1447" t="s">
        <v>1003</v>
      </c>
      <c r="D3" s="1447"/>
      <c r="E3" s="1447"/>
      <c r="F3" s="1447"/>
      <c r="G3" s="1447"/>
      <c r="H3" s="1447"/>
      <c r="I3" s="1447"/>
    </row>
    <row r="4" spans="1:9" ht="12" customHeight="1" thickBot="1" x14ac:dyDescent="0.25"/>
    <row r="5" spans="1:9" ht="34.5" customHeight="1" thickBot="1" x14ac:dyDescent="0.25">
      <c r="A5" s="1448" t="s">
        <v>6</v>
      </c>
      <c r="B5" s="1449"/>
      <c r="C5" s="1450"/>
      <c r="D5" s="67" t="s">
        <v>7</v>
      </c>
      <c r="E5" s="67" t="s">
        <v>689</v>
      </c>
      <c r="F5" s="67" t="s">
        <v>147</v>
      </c>
      <c r="G5" s="67" t="s">
        <v>149</v>
      </c>
      <c r="H5" s="1451" t="s">
        <v>148</v>
      </c>
      <c r="I5" s="1452"/>
    </row>
    <row r="6" spans="1:9" s="138" customFormat="1" ht="22.5" x14ac:dyDescent="0.2">
      <c r="A6" s="133">
        <v>1</v>
      </c>
      <c r="B6" s="134" t="s">
        <v>428</v>
      </c>
      <c r="C6" s="489" t="s">
        <v>1004</v>
      </c>
      <c r="D6" s="144" t="s">
        <v>1006</v>
      </c>
      <c r="E6" s="136">
        <v>43844</v>
      </c>
      <c r="F6" s="135" t="s">
        <v>1007</v>
      </c>
      <c r="G6" s="137">
        <v>158247.76</v>
      </c>
      <c r="H6" s="493" t="s">
        <v>22</v>
      </c>
      <c r="I6" s="494" t="s">
        <v>429</v>
      </c>
    </row>
    <row r="7" spans="1:9" s="138" customFormat="1" ht="15" customHeight="1" x14ac:dyDescent="0.2">
      <c r="A7" s="139">
        <v>2</v>
      </c>
      <c r="B7" s="140" t="s">
        <v>428</v>
      </c>
      <c r="C7" s="489" t="s">
        <v>1004</v>
      </c>
      <c r="D7" s="141" t="s">
        <v>1008</v>
      </c>
      <c r="E7" s="136">
        <v>43858</v>
      </c>
      <c r="F7" s="142" t="s">
        <v>1009</v>
      </c>
      <c r="G7" s="143">
        <v>0</v>
      </c>
      <c r="H7" s="493" t="s">
        <v>12</v>
      </c>
      <c r="I7" s="494" t="s">
        <v>13</v>
      </c>
    </row>
    <row r="8" spans="1:9" s="138" customFormat="1" ht="15" customHeight="1" x14ac:dyDescent="0.2">
      <c r="A8" s="139">
        <v>3</v>
      </c>
      <c r="B8" s="140" t="s">
        <v>428</v>
      </c>
      <c r="C8" s="489" t="s">
        <v>1004</v>
      </c>
      <c r="D8" s="144" t="s">
        <v>1010</v>
      </c>
      <c r="E8" s="136">
        <v>43844</v>
      </c>
      <c r="F8" s="142" t="s">
        <v>1011</v>
      </c>
      <c r="G8" s="145">
        <v>1710.9</v>
      </c>
      <c r="H8" s="493" t="s">
        <v>12</v>
      </c>
      <c r="I8" s="494" t="s">
        <v>13</v>
      </c>
    </row>
    <row r="9" spans="1:9" s="138" customFormat="1" ht="15" customHeight="1" x14ac:dyDescent="0.2">
      <c r="A9" s="139">
        <v>4</v>
      </c>
      <c r="B9" s="140" t="s">
        <v>428</v>
      </c>
      <c r="C9" s="489" t="s">
        <v>1004</v>
      </c>
      <c r="D9" s="144" t="s">
        <v>1010</v>
      </c>
      <c r="E9" s="136">
        <v>43844</v>
      </c>
      <c r="F9" s="142" t="s">
        <v>1012</v>
      </c>
      <c r="G9" s="145">
        <v>7889.98</v>
      </c>
      <c r="H9" s="493" t="s">
        <v>12</v>
      </c>
      <c r="I9" s="494" t="s">
        <v>13</v>
      </c>
    </row>
    <row r="10" spans="1:9" s="138" customFormat="1" ht="15" customHeight="1" x14ac:dyDescent="0.2">
      <c r="A10" s="139">
        <v>5</v>
      </c>
      <c r="B10" s="140" t="s">
        <v>428</v>
      </c>
      <c r="C10" s="489" t="s">
        <v>1004</v>
      </c>
      <c r="D10" s="144" t="s">
        <v>1010</v>
      </c>
      <c r="E10" s="136">
        <v>43844</v>
      </c>
      <c r="F10" s="148" t="s">
        <v>1013</v>
      </c>
      <c r="G10" s="145">
        <v>2831.79</v>
      </c>
      <c r="H10" s="493" t="s">
        <v>12</v>
      </c>
      <c r="I10" s="494" t="s">
        <v>13</v>
      </c>
    </row>
    <row r="11" spans="1:9" s="138" customFormat="1" ht="15" customHeight="1" x14ac:dyDescent="0.2">
      <c r="A11" s="139">
        <v>6</v>
      </c>
      <c r="B11" s="140" t="s">
        <v>428</v>
      </c>
      <c r="C11" s="489" t="s">
        <v>1004</v>
      </c>
      <c r="D11" s="144" t="s">
        <v>874</v>
      </c>
      <c r="E11" s="136">
        <v>43844</v>
      </c>
      <c r="F11" s="148" t="s">
        <v>1014</v>
      </c>
      <c r="G11" s="145">
        <v>0</v>
      </c>
      <c r="H11" s="493" t="s">
        <v>14</v>
      </c>
      <c r="I11" s="494" t="s">
        <v>394</v>
      </c>
    </row>
    <row r="12" spans="1:9" s="138" customFormat="1" ht="22.5" x14ac:dyDescent="0.2">
      <c r="A12" s="139">
        <v>7</v>
      </c>
      <c r="B12" s="140" t="s">
        <v>428</v>
      </c>
      <c r="C12" s="489" t="s">
        <v>1004</v>
      </c>
      <c r="D12" s="144" t="s">
        <v>1015</v>
      </c>
      <c r="E12" s="136">
        <v>43844</v>
      </c>
      <c r="F12" s="148" t="s">
        <v>1016</v>
      </c>
      <c r="G12" s="145">
        <v>36833.980000000003</v>
      </c>
      <c r="H12" s="493" t="s">
        <v>12</v>
      </c>
      <c r="I12" s="494" t="s">
        <v>13</v>
      </c>
    </row>
    <row r="13" spans="1:9" s="138" customFormat="1" ht="15" customHeight="1" x14ac:dyDescent="0.2">
      <c r="A13" s="139">
        <v>8</v>
      </c>
      <c r="B13" s="140" t="s">
        <v>428</v>
      </c>
      <c r="C13" s="489" t="s">
        <v>1004</v>
      </c>
      <c r="D13" s="144" t="s">
        <v>150</v>
      </c>
      <c r="E13" s="136">
        <v>43858</v>
      </c>
      <c r="F13" s="148" t="s">
        <v>1017</v>
      </c>
      <c r="G13" s="145">
        <v>6362918.7699999996</v>
      </c>
      <c r="H13" s="493" t="s">
        <v>8</v>
      </c>
      <c r="I13" s="494" t="s">
        <v>9</v>
      </c>
    </row>
    <row r="14" spans="1:9" s="138" customFormat="1" ht="15" customHeight="1" x14ac:dyDescent="0.2">
      <c r="A14" s="139">
        <v>9</v>
      </c>
      <c r="B14" s="140" t="s">
        <v>428</v>
      </c>
      <c r="C14" s="489" t="s">
        <v>1004</v>
      </c>
      <c r="D14" s="146" t="s">
        <v>1018</v>
      </c>
      <c r="E14" s="136">
        <v>43844</v>
      </c>
      <c r="F14" s="148" t="s">
        <v>1019</v>
      </c>
      <c r="G14" s="145">
        <v>13603.64</v>
      </c>
      <c r="H14" s="493" t="s">
        <v>8</v>
      </c>
      <c r="I14" s="494" t="s">
        <v>9</v>
      </c>
    </row>
    <row r="15" spans="1:9" s="138" customFormat="1" ht="15" customHeight="1" x14ac:dyDescent="0.2">
      <c r="A15" s="139">
        <v>10</v>
      </c>
      <c r="B15" s="140" t="s">
        <v>428</v>
      </c>
      <c r="C15" s="489" t="s">
        <v>1004</v>
      </c>
      <c r="D15" s="144" t="s">
        <v>1020</v>
      </c>
      <c r="E15" s="136">
        <v>43844</v>
      </c>
      <c r="F15" s="148" t="s">
        <v>1021</v>
      </c>
      <c r="G15" s="145">
        <v>1379.82</v>
      </c>
      <c r="H15" s="493" t="s">
        <v>23</v>
      </c>
      <c r="I15" s="494" t="s">
        <v>24</v>
      </c>
    </row>
    <row r="16" spans="1:9" s="138" customFormat="1" ht="22.5" x14ac:dyDescent="0.2">
      <c r="A16" s="139">
        <v>11</v>
      </c>
      <c r="B16" s="140" t="s">
        <v>428</v>
      </c>
      <c r="C16" s="489" t="s">
        <v>1004</v>
      </c>
      <c r="D16" s="144" t="s">
        <v>1022</v>
      </c>
      <c r="E16" s="136">
        <v>43858</v>
      </c>
      <c r="F16" s="142" t="s">
        <v>1023</v>
      </c>
      <c r="G16" s="145">
        <v>0</v>
      </c>
      <c r="H16" s="493" t="s">
        <v>23</v>
      </c>
      <c r="I16" s="494" t="s">
        <v>24</v>
      </c>
    </row>
    <row r="17" spans="1:9" s="138" customFormat="1" ht="15" customHeight="1" x14ac:dyDescent="0.2">
      <c r="A17" s="139">
        <v>12</v>
      </c>
      <c r="B17" s="140" t="s">
        <v>428</v>
      </c>
      <c r="C17" s="489" t="s">
        <v>1004</v>
      </c>
      <c r="D17" s="144" t="s">
        <v>1024</v>
      </c>
      <c r="E17" s="136">
        <v>43844</v>
      </c>
      <c r="F17" s="148" t="s">
        <v>1025</v>
      </c>
      <c r="G17" s="145">
        <v>4836</v>
      </c>
      <c r="H17" s="493" t="s">
        <v>12</v>
      </c>
      <c r="I17" s="494" t="s">
        <v>13</v>
      </c>
    </row>
    <row r="18" spans="1:9" s="138" customFormat="1" ht="22.5" x14ac:dyDescent="0.2">
      <c r="A18" s="139">
        <v>13</v>
      </c>
      <c r="B18" s="140" t="s">
        <v>428</v>
      </c>
      <c r="C18" s="489" t="s">
        <v>1004</v>
      </c>
      <c r="D18" s="144" t="s">
        <v>1026</v>
      </c>
      <c r="E18" s="136">
        <v>43844</v>
      </c>
      <c r="F18" s="148" t="s">
        <v>1027</v>
      </c>
      <c r="G18" s="145">
        <v>16000</v>
      </c>
      <c r="H18" s="493" t="s">
        <v>23</v>
      </c>
      <c r="I18" s="494" t="s">
        <v>24</v>
      </c>
    </row>
    <row r="19" spans="1:9" s="138" customFormat="1" ht="15" customHeight="1" x14ac:dyDescent="0.2">
      <c r="A19" s="139">
        <v>14</v>
      </c>
      <c r="B19" s="140" t="s">
        <v>428</v>
      </c>
      <c r="C19" s="489" t="s">
        <v>1004</v>
      </c>
      <c r="D19" s="144" t="s">
        <v>1028</v>
      </c>
      <c r="E19" s="136">
        <v>43844</v>
      </c>
      <c r="F19" s="148" t="s">
        <v>1029</v>
      </c>
      <c r="G19" s="145">
        <v>700</v>
      </c>
      <c r="H19" s="493" t="s">
        <v>14</v>
      </c>
      <c r="I19" s="494" t="s">
        <v>394</v>
      </c>
    </row>
    <row r="20" spans="1:9" s="138" customFormat="1" ht="22.5" x14ac:dyDescent="0.2">
      <c r="A20" s="139">
        <v>15</v>
      </c>
      <c r="B20" s="140" t="s">
        <v>428</v>
      </c>
      <c r="C20" s="489" t="s">
        <v>1004</v>
      </c>
      <c r="D20" s="144" t="s">
        <v>1030</v>
      </c>
      <c r="E20" s="136">
        <v>43844</v>
      </c>
      <c r="F20" s="148" t="s">
        <v>1031</v>
      </c>
      <c r="G20" s="145">
        <v>11053.28</v>
      </c>
      <c r="H20" s="493" t="s">
        <v>14</v>
      </c>
      <c r="I20" s="494" t="s">
        <v>394</v>
      </c>
    </row>
    <row r="21" spans="1:9" s="138" customFormat="1" ht="22.5" x14ac:dyDescent="0.2">
      <c r="A21" s="139">
        <v>16</v>
      </c>
      <c r="B21" s="140" t="s">
        <v>428</v>
      </c>
      <c r="C21" s="489" t="s">
        <v>1004</v>
      </c>
      <c r="D21" s="146" t="s">
        <v>1032</v>
      </c>
      <c r="E21" s="136">
        <v>43844</v>
      </c>
      <c r="F21" s="142" t="s">
        <v>1033</v>
      </c>
      <c r="G21" s="145">
        <v>1350.7</v>
      </c>
      <c r="H21" s="493" t="s">
        <v>14</v>
      </c>
      <c r="I21" s="494" t="s">
        <v>394</v>
      </c>
    </row>
    <row r="22" spans="1:9" s="138" customFormat="1" ht="22.5" x14ac:dyDescent="0.2">
      <c r="A22" s="139">
        <v>17</v>
      </c>
      <c r="B22" s="140" t="s">
        <v>428</v>
      </c>
      <c r="C22" s="489" t="s">
        <v>1004</v>
      </c>
      <c r="D22" s="144" t="s">
        <v>1034</v>
      </c>
      <c r="E22" s="136">
        <v>43865</v>
      </c>
      <c r="F22" s="142" t="s">
        <v>1035</v>
      </c>
      <c r="G22" s="145">
        <v>12390.38</v>
      </c>
      <c r="H22" s="493" t="s">
        <v>10</v>
      </c>
      <c r="I22" s="494" t="s">
        <v>11</v>
      </c>
    </row>
    <row r="23" spans="1:9" s="138" customFormat="1" ht="15" customHeight="1" x14ac:dyDescent="0.2">
      <c r="A23" s="139">
        <v>18</v>
      </c>
      <c r="B23" s="140" t="s">
        <v>428</v>
      </c>
      <c r="C23" s="489" t="s">
        <v>1004</v>
      </c>
      <c r="D23" s="144" t="s">
        <v>1036</v>
      </c>
      <c r="E23" s="136">
        <v>43844</v>
      </c>
      <c r="F23" s="148" t="s">
        <v>1037</v>
      </c>
      <c r="G23" s="145">
        <v>934.03</v>
      </c>
      <c r="H23" s="493" t="s">
        <v>10</v>
      </c>
      <c r="I23" s="494" t="s">
        <v>11</v>
      </c>
    </row>
    <row r="24" spans="1:9" s="138" customFormat="1" ht="15" customHeight="1" x14ac:dyDescent="0.2">
      <c r="A24" s="139">
        <v>19</v>
      </c>
      <c r="B24" s="140" t="s">
        <v>428</v>
      </c>
      <c r="C24" s="489" t="s">
        <v>1004</v>
      </c>
      <c r="D24" s="146" t="s">
        <v>1038</v>
      </c>
      <c r="E24" s="136">
        <v>43844</v>
      </c>
      <c r="F24" s="148" t="s">
        <v>1039</v>
      </c>
      <c r="G24" s="145">
        <v>387.45</v>
      </c>
      <c r="H24" s="493" t="s">
        <v>10</v>
      </c>
      <c r="I24" s="494" t="s">
        <v>11</v>
      </c>
    </row>
    <row r="25" spans="1:9" s="138" customFormat="1" ht="15" customHeight="1" x14ac:dyDescent="0.2">
      <c r="A25" s="139">
        <v>20</v>
      </c>
      <c r="B25" s="140" t="s">
        <v>428</v>
      </c>
      <c r="C25" s="489" t="s">
        <v>1004</v>
      </c>
      <c r="D25" s="144" t="s">
        <v>1040</v>
      </c>
      <c r="E25" s="136">
        <v>43844</v>
      </c>
      <c r="F25" s="142" t="s">
        <v>1041</v>
      </c>
      <c r="G25" s="145">
        <v>19605.66</v>
      </c>
      <c r="H25" s="493" t="s">
        <v>10</v>
      </c>
      <c r="I25" s="494" t="s">
        <v>11</v>
      </c>
    </row>
    <row r="26" spans="1:9" s="138" customFormat="1" ht="22.5" x14ac:dyDescent="0.2">
      <c r="A26" s="139">
        <v>21</v>
      </c>
      <c r="B26" s="140" t="s">
        <v>428</v>
      </c>
      <c r="C26" s="489" t="s">
        <v>1004</v>
      </c>
      <c r="D26" s="144" t="s">
        <v>1042</v>
      </c>
      <c r="E26" s="136">
        <v>43844</v>
      </c>
      <c r="F26" s="148" t="s">
        <v>1043</v>
      </c>
      <c r="G26" s="145">
        <v>5012.99</v>
      </c>
      <c r="H26" s="493" t="s">
        <v>10</v>
      </c>
      <c r="I26" s="494" t="s">
        <v>11</v>
      </c>
    </row>
    <row r="27" spans="1:9" s="138" customFormat="1" ht="15" customHeight="1" x14ac:dyDescent="0.2">
      <c r="A27" s="139">
        <v>22</v>
      </c>
      <c r="B27" s="140" t="s">
        <v>428</v>
      </c>
      <c r="C27" s="489" t="s">
        <v>1004</v>
      </c>
      <c r="D27" s="141" t="s">
        <v>1044</v>
      </c>
      <c r="E27" s="136">
        <v>43858</v>
      </c>
      <c r="F27" s="148" t="s">
        <v>1045</v>
      </c>
      <c r="G27" s="145">
        <v>0</v>
      </c>
      <c r="H27" s="493" t="s">
        <v>14</v>
      </c>
      <c r="I27" s="494" t="s">
        <v>394</v>
      </c>
    </row>
    <row r="28" spans="1:9" s="138" customFormat="1" ht="15" customHeight="1" x14ac:dyDescent="0.2">
      <c r="A28" s="139">
        <v>23</v>
      </c>
      <c r="B28" s="140" t="s">
        <v>428</v>
      </c>
      <c r="C28" s="489" t="s">
        <v>1004</v>
      </c>
      <c r="D28" s="144" t="s">
        <v>1046</v>
      </c>
      <c r="E28" s="136">
        <v>43844</v>
      </c>
      <c r="F28" s="148" t="s">
        <v>1047</v>
      </c>
      <c r="G28" s="145">
        <v>1800</v>
      </c>
      <c r="H28" s="493" t="s">
        <v>10</v>
      </c>
      <c r="I28" s="494" t="s">
        <v>11</v>
      </c>
    </row>
    <row r="29" spans="1:9" s="138" customFormat="1" ht="22.5" x14ac:dyDescent="0.2">
      <c r="A29" s="139">
        <v>24</v>
      </c>
      <c r="B29" s="140" t="s">
        <v>428</v>
      </c>
      <c r="C29" s="489" t="s">
        <v>1004</v>
      </c>
      <c r="D29" s="144" t="s">
        <v>1048</v>
      </c>
      <c r="E29" s="136">
        <v>43886</v>
      </c>
      <c r="F29" s="148" t="s">
        <v>1049</v>
      </c>
      <c r="G29" s="145">
        <v>297</v>
      </c>
      <c r="H29" s="493" t="s">
        <v>10</v>
      </c>
      <c r="I29" s="494" t="s">
        <v>11</v>
      </c>
    </row>
    <row r="30" spans="1:9" s="138" customFormat="1" ht="15" customHeight="1" x14ac:dyDescent="0.2">
      <c r="A30" s="139">
        <v>25</v>
      </c>
      <c r="B30" s="140" t="s">
        <v>428</v>
      </c>
      <c r="C30" s="489" t="s">
        <v>1004</v>
      </c>
      <c r="D30" s="144" t="s">
        <v>1050</v>
      </c>
      <c r="E30" s="136">
        <v>43858</v>
      </c>
      <c r="F30" s="148" t="s">
        <v>1051</v>
      </c>
      <c r="G30" s="145">
        <v>0</v>
      </c>
      <c r="H30" s="493" t="s">
        <v>12</v>
      </c>
      <c r="I30" s="494" t="s">
        <v>13</v>
      </c>
    </row>
    <row r="31" spans="1:9" s="138" customFormat="1" ht="15" customHeight="1" x14ac:dyDescent="0.2">
      <c r="A31" s="139">
        <v>26</v>
      </c>
      <c r="B31" s="140" t="s">
        <v>428</v>
      </c>
      <c r="C31" s="489" t="s">
        <v>1004</v>
      </c>
      <c r="D31" s="141" t="s">
        <v>1052</v>
      </c>
      <c r="E31" s="136">
        <v>43844</v>
      </c>
      <c r="F31" s="148" t="s">
        <v>1053</v>
      </c>
      <c r="G31" s="145">
        <v>6855.18</v>
      </c>
      <c r="H31" s="493" t="s">
        <v>20</v>
      </c>
      <c r="I31" s="494" t="s">
        <v>21</v>
      </c>
    </row>
    <row r="32" spans="1:9" s="138" customFormat="1" ht="15" customHeight="1" x14ac:dyDescent="0.2">
      <c r="A32" s="139">
        <v>27</v>
      </c>
      <c r="B32" s="140" t="s">
        <v>428</v>
      </c>
      <c r="C32" s="489" t="s">
        <v>1004</v>
      </c>
      <c r="D32" s="146" t="s">
        <v>690</v>
      </c>
      <c r="E32" s="136">
        <v>43886</v>
      </c>
      <c r="F32" s="148" t="s">
        <v>1054</v>
      </c>
      <c r="G32" s="145">
        <v>0</v>
      </c>
      <c r="H32" s="493" t="s">
        <v>10</v>
      </c>
      <c r="I32" s="494" t="s">
        <v>11</v>
      </c>
    </row>
    <row r="33" spans="1:9" s="138" customFormat="1" ht="15" customHeight="1" x14ac:dyDescent="0.2">
      <c r="A33" s="139">
        <v>28</v>
      </c>
      <c r="B33" s="140" t="s">
        <v>428</v>
      </c>
      <c r="C33" s="489" t="s">
        <v>1004</v>
      </c>
      <c r="D33" s="144" t="s">
        <v>1010</v>
      </c>
      <c r="E33" s="136">
        <v>43865</v>
      </c>
      <c r="F33" s="148" t="s">
        <v>1055</v>
      </c>
      <c r="G33" s="145">
        <v>21568.78</v>
      </c>
      <c r="H33" s="493" t="s">
        <v>12</v>
      </c>
      <c r="I33" s="494" t="s">
        <v>13</v>
      </c>
    </row>
    <row r="34" spans="1:9" s="138" customFormat="1" ht="15" customHeight="1" x14ac:dyDescent="0.2">
      <c r="A34" s="139">
        <v>29</v>
      </c>
      <c r="B34" s="140" t="s">
        <v>428</v>
      </c>
      <c r="C34" s="489" t="s">
        <v>1004</v>
      </c>
      <c r="D34" s="144" t="s">
        <v>1010</v>
      </c>
      <c r="E34" s="136">
        <v>43865</v>
      </c>
      <c r="F34" s="148" t="s">
        <v>1056</v>
      </c>
      <c r="G34" s="145">
        <v>908.72</v>
      </c>
      <c r="H34" s="493" t="s">
        <v>12</v>
      </c>
      <c r="I34" s="494" t="s">
        <v>13</v>
      </c>
    </row>
    <row r="35" spans="1:9" s="138" customFormat="1" ht="33.75" x14ac:dyDescent="0.2">
      <c r="A35" s="139">
        <v>30</v>
      </c>
      <c r="B35" s="140" t="s">
        <v>428</v>
      </c>
      <c r="C35" s="489" t="s">
        <v>1004</v>
      </c>
      <c r="D35" s="146" t="s">
        <v>1057</v>
      </c>
      <c r="E35" s="147">
        <v>43858</v>
      </c>
      <c r="F35" s="148" t="s">
        <v>1058</v>
      </c>
      <c r="G35" s="145">
        <v>404000</v>
      </c>
      <c r="H35" s="493"/>
      <c r="I35" s="494" t="s">
        <v>805</v>
      </c>
    </row>
    <row r="36" spans="1:9" s="138" customFormat="1" ht="15" customHeight="1" x14ac:dyDescent="0.2">
      <c r="A36" s="133">
        <v>31</v>
      </c>
      <c r="B36" s="134" t="s">
        <v>428</v>
      </c>
      <c r="C36" s="489" t="s">
        <v>1004</v>
      </c>
      <c r="D36" s="800" t="s">
        <v>1059</v>
      </c>
      <c r="E36" s="136">
        <v>43865</v>
      </c>
      <c r="F36" s="650" t="s">
        <v>1060</v>
      </c>
      <c r="G36" s="651">
        <v>0</v>
      </c>
      <c r="H36" s="493" t="s">
        <v>22</v>
      </c>
      <c r="I36" s="494" t="s">
        <v>429</v>
      </c>
    </row>
    <row r="37" spans="1:9" ht="15" customHeight="1" x14ac:dyDescent="0.2">
      <c r="A37" s="139">
        <v>32</v>
      </c>
      <c r="B37" s="140" t="s">
        <v>428</v>
      </c>
      <c r="C37" s="489" t="s">
        <v>1004</v>
      </c>
      <c r="D37" s="141" t="s">
        <v>1061</v>
      </c>
      <c r="E37" s="147">
        <v>43858</v>
      </c>
      <c r="F37" s="148" t="s">
        <v>1062</v>
      </c>
      <c r="G37" s="145">
        <v>0</v>
      </c>
      <c r="H37" s="493" t="s">
        <v>20</v>
      </c>
      <c r="I37" s="494" t="s">
        <v>21</v>
      </c>
    </row>
    <row r="38" spans="1:9" ht="22.5" x14ac:dyDescent="0.2">
      <c r="A38" s="139">
        <v>33</v>
      </c>
      <c r="B38" s="140" t="s">
        <v>428</v>
      </c>
      <c r="C38" s="489" t="s">
        <v>1004</v>
      </c>
      <c r="D38" s="144" t="s">
        <v>1063</v>
      </c>
      <c r="E38" s="147">
        <v>43865</v>
      </c>
      <c r="F38" s="148" t="s">
        <v>1064</v>
      </c>
      <c r="G38" s="145">
        <v>22625.22</v>
      </c>
      <c r="H38" s="493" t="s">
        <v>8</v>
      </c>
      <c r="I38" s="494" t="s">
        <v>9</v>
      </c>
    </row>
    <row r="39" spans="1:9" ht="15" customHeight="1" x14ac:dyDescent="0.2">
      <c r="A39" s="139">
        <v>34</v>
      </c>
      <c r="B39" s="140" t="s">
        <v>428</v>
      </c>
      <c r="C39" s="489" t="s">
        <v>1004</v>
      </c>
      <c r="D39" s="144" t="s">
        <v>1065</v>
      </c>
      <c r="E39" s="147">
        <v>43865</v>
      </c>
      <c r="F39" s="148" t="s">
        <v>1066</v>
      </c>
      <c r="G39" s="145">
        <v>15789</v>
      </c>
      <c r="H39" s="493" t="s">
        <v>8</v>
      </c>
      <c r="I39" s="494" t="s">
        <v>9</v>
      </c>
    </row>
    <row r="40" spans="1:9" ht="22.5" x14ac:dyDescent="0.2">
      <c r="A40" s="139">
        <v>35</v>
      </c>
      <c r="B40" s="140" t="s">
        <v>428</v>
      </c>
      <c r="C40" s="489" t="s">
        <v>1004</v>
      </c>
      <c r="D40" s="146" t="s">
        <v>1067</v>
      </c>
      <c r="E40" s="147">
        <v>43865</v>
      </c>
      <c r="F40" s="148" t="s">
        <v>1068</v>
      </c>
      <c r="G40" s="145">
        <v>6116.05</v>
      </c>
      <c r="H40" s="493" t="s">
        <v>8</v>
      </c>
      <c r="I40" s="494" t="s">
        <v>9</v>
      </c>
    </row>
    <row r="41" spans="1:9" ht="15" customHeight="1" x14ac:dyDescent="0.2">
      <c r="A41" s="139">
        <v>36</v>
      </c>
      <c r="B41" s="140" t="s">
        <v>428</v>
      </c>
      <c r="C41" s="489" t="s">
        <v>1004</v>
      </c>
      <c r="D41" s="141" t="s">
        <v>876</v>
      </c>
      <c r="E41" s="147">
        <v>43865</v>
      </c>
      <c r="F41" s="148" t="s">
        <v>1069</v>
      </c>
      <c r="G41" s="145">
        <v>0</v>
      </c>
      <c r="H41" s="493" t="s">
        <v>8</v>
      </c>
      <c r="I41" s="494" t="s">
        <v>9</v>
      </c>
    </row>
    <row r="42" spans="1:9" ht="15" customHeight="1" x14ac:dyDescent="0.2">
      <c r="A42" s="133">
        <v>37</v>
      </c>
      <c r="B42" s="134" t="s">
        <v>428</v>
      </c>
      <c r="C42" s="489" t="s">
        <v>1004</v>
      </c>
      <c r="D42" s="653" t="s">
        <v>391</v>
      </c>
      <c r="E42" s="136">
        <v>43886</v>
      </c>
      <c r="F42" s="650" t="s">
        <v>1070</v>
      </c>
      <c r="G42" s="651">
        <v>728532.85</v>
      </c>
      <c r="H42" s="493" t="s">
        <v>12</v>
      </c>
      <c r="I42" s="494" t="s">
        <v>13</v>
      </c>
    </row>
    <row r="43" spans="1:9" ht="15" customHeight="1" x14ac:dyDescent="0.2">
      <c r="A43" s="139">
        <v>38</v>
      </c>
      <c r="B43" s="140" t="s">
        <v>428</v>
      </c>
      <c r="C43" s="489" t="s">
        <v>1004</v>
      </c>
      <c r="D43" s="144" t="s">
        <v>1071</v>
      </c>
      <c r="E43" s="147">
        <v>43865</v>
      </c>
      <c r="F43" s="148" t="s">
        <v>1072</v>
      </c>
      <c r="G43" s="145">
        <v>7262.66</v>
      </c>
      <c r="H43" s="493" t="s">
        <v>20</v>
      </c>
      <c r="I43" s="494" t="s">
        <v>21</v>
      </c>
    </row>
    <row r="44" spans="1:9" ht="15" customHeight="1" x14ac:dyDescent="0.2">
      <c r="A44" s="139">
        <v>39</v>
      </c>
      <c r="B44" s="140" t="s">
        <v>428</v>
      </c>
      <c r="C44" s="489" t="s">
        <v>1004</v>
      </c>
      <c r="D44" s="144" t="s">
        <v>1073</v>
      </c>
      <c r="E44" s="147">
        <v>43865</v>
      </c>
      <c r="F44" s="148" t="s">
        <v>1074</v>
      </c>
      <c r="G44" s="145">
        <v>89660.07</v>
      </c>
      <c r="H44" s="493" t="s">
        <v>20</v>
      </c>
      <c r="I44" s="494" t="s">
        <v>21</v>
      </c>
    </row>
    <row r="45" spans="1:9" ht="15" customHeight="1" thickBot="1" x14ac:dyDescent="0.25">
      <c r="A45" s="149">
        <v>40</v>
      </c>
      <c r="B45" s="150" t="s">
        <v>428</v>
      </c>
      <c r="C45" s="806" t="s">
        <v>1004</v>
      </c>
      <c r="D45" s="155" t="s">
        <v>892</v>
      </c>
      <c r="E45" s="152">
        <v>43865</v>
      </c>
      <c r="F45" s="151" t="s">
        <v>1075</v>
      </c>
      <c r="G45" s="153">
        <v>0</v>
      </c>
      <c r="H45" s="495" t="s">
        <v>14</v>
      </c>
      <c r="I45" s="496" t="s">
        <v>394</v>
      </c>
    </row>
    <row r="46" spans="1:9" s="138" customFormat="1" ht="15" customHeight="1" x14ac:dyDescent="0.2">
      <c r="A46" s="12"/>
      <c r="B46" s="12"/>
      <c r="C46" s="12"/>
      <c r="D46" s="12"/>
      <c r="E46" s="12"/>
      <c r="F46" s="12"/>
      <c r="G46" s="12"/>
      <c r="H46" s="1445" t="s">
        <v>451</v>
      </c>
      <c r="I46" s="1445"/>
    </row>
    <row r="47" spans="1:9" s="138" customFormat="1" ht="16.5" customHeight="1" x14ac:dyDescent="0.2">
      <c r="A47" s="12"/>
      <c r="B47" s="12"/>
      <c r="C47" s="1446" t="s">
        <v>99</v>
      </c>
      <c r="D47" s="1446"/>
      <c r="E47" s="1446"/>
      <c r="F47" s="1446"/>
      <c r="G47" s="1446"/>
      <c r="H47" s="1446"/>
      <c r="I47" s="1446"/>
    </row>
    <row r="48" spans="1:9" s="138" customFormat="1" ht="15" customHeight="1" x14ac:dyDescent="0.2">
      <c r="A48" s="12"/>
      <c r="B48" s="12"/>
      <c r="C48" s="1447" t="s">
        <v>1003</v>
      </c>
      <c r="D48" s="1447"/>
      <c r="E48" s="1447"/>
      <c r="F48" s="1447"/>
      <c r="G48" s="1447"/>
      <c r="H48" s="1447"/>
      <c r="I48" s="1447"/>
    </row>
    <row r="49" spans="1:9" s="138" customFormat="1" ht="15" customHeight="1" thickBot="1" x14ac:dyDescent="0.25">
      <c r="A49" s="12"/>
      <c r="B49" s="12"/>
      <c r="C49" s="12"/>
      <c r="D49" s="12"/>
      <c r="E49" s="12"/>
      <c r="F49" s="12"/>
      <c r="G49" s="12"/>
      <c r="H49" s="488"/>
    </row>
    <row r="50" spans="1:9" s="138" customFormat="1" ht="34.5" customHeight="1" thickBot="1" x14ac:dyDescent="0.25">
      <c r="A50" s="1448" t="s">
        <v>6</v>
      </c>
      <c r="B50" s="1449"/>
      <c r="C50" s="1450"/>
      <c r="D50" s="67" t="s">
        <v>7</v>
      </c>
      <c r="E50" s="67" t="s">
        <v>689</v>
      </c>
      <c r="F50" s="67" t="s">
        <v>147</v>
      </c>
      <c r="G50" s="67" t="s">
        <v>149</v>
      </c>
      <c r="H50" s="1451" t="s">
        <v>148</v>
      </c>
      <c r="I50" s="1452"/>
    </row>
    <row r="51" spans="1:9" s="138" customFormat="1" ht="15" customHeight="1" x14ac:dyDescent="0.2">
      <c r="A51" s="133">
        <v>41</v>
      </c>
      <c r="B51" s="134" t="s">
        <v>428</v>
      </c>
      <c r="C51" s="489" t="s">
        <v>1004</v>
      </c>
      <c r="D51" s="653" t="s">
        <v>1050</v>
      </c>
      <c r="E51" s="136">
        <v>43865</v>
      </c>
      <c r="F51" s="650" t="s">
        <v>1076</v>
      </c>
      <c r="G51" s="651">
        <v>0</v>
      </c>
      <c r="H51" s="652" t="s">
        <v>12</v>
      </c>
      <c r="I51" s="490" t="s">
        <v>13</v>
      </c>
    </row>
    <row r="52" spans="1:9" s="138" customFormat="1" ht="15" customHeight="1" x14ac:dyDescent="0.2">
      <c r="A52" s="139">
        <v>42</v>
      </c>
      <c r="B52" s="140" t="s">
        <v>428</v>
      </c>
      <c r="C52" s="803" t="s">
        <v>1004</v>
      </c>
      <c r="D52" s="144" t="s">
        <v>1077</v>
      </c>
      <c r="E52" s="147">
        <v>43865</v>
      </c>
      <c r="F52" s="148" t="s">
        <v>1078</v>
      </c>
      <c r="G52" s="145">
        <v>3064.07</v>
      </c>
      <c r="H52" s="493" t="s">
        <v>17</v>
      </c>
      <c r="I52" s="494" t="s">
        <v>163</v>
      </c>
    </row>
    <row r="53" spans="1:9" s="138" customFormat="1" ht="15" customHeight="1" x14ac:dyDescent="0.2">
      <c r="A53" s="133">
        <v>43</v>
      </c>
      <c r="B53" s="134" t="s">
        <v>428</v>
      </c>
      <c r="C53" s="489" t="s">
        <v>1004</v>
      </c>
      <c r="D53" s="800" t="s">
        <v>1079</v>
      </c>
      <c r="E53" s="136">
        <v>43865</v>
      </c>
      <c r="F53" s="650" t="s">
        <v>1080</v>
      </c>
      <c r="G53" s="651">
        <v>721</v>
      </c>
      <c r="H53" s="493" t="s">
        <v>17</v>
      </c>
      <c r="I53" s="494" t="s">
        <v>163</v>
      </c>
    </row>
    <row r="54" spans="1:9" s="138" customFormat="1" ht="22.5" x14ac:dyDescent="0.2">
      <c r="A54" s="139">
        <v>44</v>
      </c>
      <c r="B54" s="140" t="s">
        <v>428</v>
      </c>
      <c r="C54" s="489" t="s">
        <v>1004</v>
      </c>
      <c r="D54" s="146" t="s">
        <v>1081</v>
      </c>
      <c r="E54" s="147">
        <v>43865</v>
      </c>
      <c r="F54" s="148" t="s">
        <v>1082</v>
      </c>
      <c r="G54" s="145">
        <v>5556.02</v>
      </c>
      <c r="H54" s="493" t="s">
        <v>17</v>
      </c>
      <c r="I54" s="494" t="s">
        <v>163</v>
      </c>
    </row>
    <row r="55" spans="1:9" s="138" customFormat="1" ht="15" customHeight="1" x14ac:dyDescent="0.2">
      <c r="A55" s="139">
        <v>45</v>
      </c>
      <c r="B55" s="140" t="s">
        <v>428</v>
      </c>
      <c r="C55" s="489" t="s">
        <v>1004</v>
      </c>
      <c r="D55" s="144" t="s">
        <v>1083</v>
      </c>
      <c r="E55" s="147">
        <v>43865</v>
      </c>
      <c r="F55" s="148" t="s">
        <v>1084</v>
      </c>
      <c r="G55" s="145">
        <v>20645</v>
      </c>
      <c r="H55" s="493" t="s">
        <v>17</v>
      </c>
      <c r="I55" s="494" t="s">
        <v>163</v>
      </c>
    </row>
    <row r="56" spans="1:9" s="138" customFormat="1" ht="15" customHeight="1" x14ac:dyDescent="0.2">
      <c r="A56" s="139">
        <v>46</v>
      </c>
      <c r="B56" s="140" t="s">
        <v>428</v>
      </c>
      <c r="C56" s="489" t="s">
        <v>1004</v>
      </c>
      <c r="D56" s="144" t="s">
        <v>878</v>
      </c>
      <c r="E56" s="147">
        <v>43865</v>
      </c>
      <c r="F56" s="148" t="s">
        <v>1085</v>
      </c>
      <c r="G56" s="145">
        <v>0</v>
      </c>
      <c r="H56" s="493" t="s">
        <v>17</v>
      </c>
      <c r="I56" s="494" t="s">
        <v>163</v>
      </c>
    </row>
    <row r="57" spans="1:9" s="138" customFormat="1" ht="15" customHeight="1" x14ac:dyDescent="0.2">
      <c r="A57" s="139">
        <v>47</v>
      </c>
      <c r="B57" s="140" t="s">
        <v>428</v>
      </c>
      <c r="C57" s="489" t="s">
        <v>1004</v>
      </c>
      <c r="D57" s="144" t="s">
        <v>878</v>
      </c>
      <c r="E57" s="147">
        <v>43865</v>
      </c>
      <c r="F57" s="148" t="s">
        <v>1086</v>
      </c>
      <c r="G57" s="145">
        <v>0</v>
      </c>
      <c r="H57" s="493" t="s">
        <v>17</v>
      </c>
      <c r="I57" s="494" t="s">
        <v>163</v>
      </c>
    </row>
    <row r="58" spans="1:9" s="138" customFormat="1" ht="15" customHeight="1" x14ac:dyDescent="0.2">
      <c r="A58" s="139">
        <v>48</v>
      </c>
      <c r="B58" s="140" t="s">
        <v>428</v>
      </c>
      <c r="C58" s="489" t="s">
        <v>1004</v>
      </c>
      <c r="D58" s="141" t="s">
        <v>878</v>
      </c>
      <c r="E58" s="147">
        <v>43886</v>
      </c>
      <c r="F58" s="148" t="s">
        <v>1087</v>
      </c>
      <c r="G58" s="145">
        <v>0</v>
      </c>
      <c r="H58" s="493" t="s">
        <v>17</v>
      </c>
      <c r="I58" s="494" t="s">
        <v>163</v>
      </c>
    </row>
    <row r="59" spans="1:9" s="138" customFormat="1" ht="15" customHeight="1" x14ac:dyDescent="0.2">
      <c r="A59" s="139">
        <v>49</v>
      </c>
      <c r="B59" s="140" t="s">
        <v>428</v>
      </c>
      <c r="C59" s="489" t="s">
        <v>1004</v>
      </c>
      <c r="D59" s="144" t="s">
        <v>1088</v>
      </c>
      <c r="E59" s="147">
        <v>43879</v>
      </c>
      <c r="F59" s="148" t="s">
        <v>1089</v>
      </c>
      <c r="G59" s="145">
        <v>2.29</v>
      </c>
      <c r="H59" s="493" t="s">
        <v>8</v>
      </c>
      <c r="I59" s="494" t="s">
        <v>9</v>
      </c>
    </row>
    <row r="60" spans="1:9" s="138" customFormat="1" ht="22.5" x14ac:dyDescent="0.2">
      <c r="A60" s="139">
        <v>50</v>
      </c>
      <c r="B60" s="140" t="s">
        <v>428</v>
      </c>
      <c r="C60" s="489" t="s">
        <v>1004</v>
      </c>
      <c r="D60" s="144" t="s">
        <v>1090</v>
      </c>
      <c r="E60" s="147">
        <v>43865</v>
      </c>
      <c r="F60" s="148" t="s">
        <v>1091</v>
      </c>
      <c r="G60" s="145">
        <v>10189.36</v>
      </c>
      <c r="H60" s="493" t="s">
        <v>8</v>
      </c>
      <c r="I60" s="494" t="s">
        <v>9</v>
      </c>
    </row>
    <row r="61" spans="1:9" s="138" customFormat="1" ht="15" customHeight="1" x14ac:dyDescent="0.2">
      <c r="A61" s="139">
        <v>51</v>
      </c>
      <c r="B61" s="140" t="s">
        <v>428</v>
      </c>
      <c r="C61" s="489" t="s">
        <v>1004</v>
      </c>
      <c r="D61" s="144" t="s">
        <v>1092</v>
      </c>
      <c r="E61" s="147">
        <v>43865</v>
      </c>
      <c r="F61" s="148" t="s">
        <v>1093</v>
      </c>
      <c r="G61" s="145">
        <v>19095.12</v>
      </c>
      <c r="H61" s="493" t="s">
        <v>20</v>
      </c>
      <c r="I61" s="494" t="s">
        <v>21</v>
      </c>
    </row>
    <row r="62" spans="1:9" s="138" customFormat="1" ht="15" customHeight="1" x14ac:dyDescent="0.2">
      <c r="A62" s="139">
        <v>52</v>
      </c>
      <c r="B62" s="140" t="s">
        <v>428</v>
      </c>
      <c r="C62" s="489" t="s">
        <v>1004</v>
      </c>
      <c r="D62" s="141" t="s">
        <v>1094</v>
      </c>
      <c r="E62" s="147">
        <v>43858</v>
      </c>
      <c r="F62" s="148" t="s">
        <v>1095</v>
      </c>
      <c r="G62" s="145">
        <v>27.63</v>
      </c>
      <c r="H62" s="493" t="s">
        <v>8</v>
      </c>
      <c r="I62" s="494" t="s">
        <v>9</v>
      </c>
    </row>
    <row r="63" spans="1:9" s="138" customFormat="1" ht="15" customHeight="1" x14ac:dyDescent="0.2">
      <c r="A63" s="139">
        <v>53</v>
      </c>
      <c r="B63" s="140" t="s">
        <v>428</v>
      </c>
      <c r="C63" s="489" t="s">
        <v>1004</v>
      </c>
      <c r="D63" s="141" t="s">
        <v>1088</v>
      </c>
      <c r="E63" s="147">
        <v>43865</v>
      </c>
      <c r="F63" s="148" t="s">
        <v>1096</v>
      </c>
      <c r="G63" s="145">
        <v>60.47</v>
      </c>
      <c r="H63" s="493" t="s">
        <v>8</v>
      </c>
      <c r="I63" s="494" t="s">
        <v>9</v>
      </c>
    </row>
    <row r="64" spans="1:9" s="138" customFormat="1" ht="15" customHeight="1" x14ac:dyDescent="0.2">
      <c r="A64" s="139">
        <v>54</v>
      </c>
      <c r="B64" s="140" t="s">
        <v>428</v>
      </c>
      <c r="C64" s="489" t="s">
        <v>1004</v>
      </c>
      <c r="D64" s="144" t="s">
        <v>391</v>
      </c>
      <c r="E64" s="147">
        <v>43865</v>
      </c>
      <c r="F64" s="148" t="s">
        <v>1097</v>
      </c>
      <c r="G64" s="145">
        <v>5400</v>
      </c>
      <c r="H64" s="493" t="s">
        <v>12</v>
      </c>
      <c r="I64" s="494" t="s">
        <v>13</v>
      </c>
    </row>
    <row r="65" spans="1:9" s="138" customFormat="1" ht="15" customHeight="1" x14ac:dyDescent="0.2">
      <c r="A65" s="139">
        <v>55</v>
      </c>
      <c r="B65" s="140" t="s">
        <v>428</v>
      </c>
      <c r="C65" s="489" t="s">
        <v>1004</v>
      </c>
      <c r="D65" s="146" t="s">
        <v>882</v>
      </c>
      <c r="E65" s="147">
        <v>43886</v>
      </c>
      <c r="F65" s="148" t="s">
        <v>1098</v>
      </c>
      <c r="G65" s="145">
        <v>0</v>
      </c>
      <c r="H65" s="493" t="s">
        <v>8</v>
      </c>
      <c r="I65" s="494" t="s">
        <v>9</v>
      </c>
    </row>
    <row r="66" spans="1:9" s="138" customFormat="1" ht="15" customHeight="1" x14ac:dyDescent="0.2">
      <c r="A66" s="139">
        <v>56</v>
      </c>
      <c r="B66" s="140" t="s">
        <v>428</v>
      </c>
      <c r="C66" s="489" t="s">
        <v>1004</v>
      </c>
      <c r="D66" s="141" t="s">
        <v>1099</v>
      </c>
      <c r="E66" s="147">
        <v>43886</v>
      </c>
      <c r="F66" s="148" t="s">
        <v>1100</v>
      </c>
      <c r="G66" s="145">
        <v>0</v>
      </c>
      <c r="H66" s="493" t="s">
        <v>17</v>
      </c>
      <c r="I66" s="494" t="s">
        <v>163</v>
      </c>
    </row>
    <row r="67" spans="1:9" s="138" customFormat="1" ht="15" customHeight="1" x14ac:dyDescent="0.2">
      <c r="A67" s="139">
        <v>57</v>
      </c>
      <c r="B67" s="140" t="s">
        <v>428</v>
      </c>
      <c r="C67" s="489" t="s">
        <v>1004</v>
      </c>
      <c r="D67" s="141" t="s">
        <v>1101</v>
      </c>
      <c r="E67" s="147">
        <v>43865</v>
      </c>
      <c r="F67" s="148" t="s">
        <v>1102</v>
      </c>
      <c r="G67" s="145">
        <v>6984.84</v>
      </c>
      <c r="H67" s="493" t="s">
        <v>15</v>
      </c>
      <c r="I67" s="494" t="s">
        <v>16</v>
      </c>
    </row>
    <row r="68" spans="1:9" s="138" customFormat="1" ht="15" customHeight="1" x14ac:dyDescent="0.2">
      <c r="A68" s="139">
        <v>58</v>
      </c>
      <c r="B68" s="140" t="s">
        <v>428</v>
      </c>
      <c r="C68" s="489" t="s">
        <v>1004</v>
      </c>
      <c r="D68" s="141" t="s">
        <v>1103</v>
      </c>
      <c r="E68" s="147">
        <v>43865</v>
      </c>
      <c r="F68" s="148" t="s">
        <v>1104</v>
      </c>
      <c r="G68" s="145">
        <v>185997.37</v>
      </c>
      <c r="H68" s="493" t="s">
        <v>18</v>
      </c>
      <c r="I68" s="494" t="s">
        <v>19</v>
      </c>
    </row>
    <row r="69" spans="1:9" s="138" customFormat="1" ht="22.5" x14ac:dyDescent="0.2">
      <c r="A69" s="497">
        <v>59</v>
      </c>
      <c r="B69" s="498" t="s">
        <v>428</v>
      </c>
      <c r="C69" s="489" t="s">
        <v>1004</v>
      </c>
      <c r="D69" s="144" t="s">
        <v>1105</v>
      </c>
      <c r="E69" s="147">
        <v>43865</v>
      </c>
      <c r="F69" s="148" t="s">
        <v>1106</v>
      </c>
      <c r="G69" s="145">
        <v>18349.5</v>
      </c>
      <c r="H69" s="493" t="s">
        <v>209</v>
      </c>
      <c r="I69" s="494" t="s">
        <v>1143</v>
      </c>
    </row>
    <row r="70" spans="1:9" s="138" customFormat="1" ht="22.5" x14ac:dyDescent="0.2">
      <c r="A70" s="139">
        <v>60</v>
      </c>
      <c r="B70" s="140" t="s">
        <v>428</v>
      </c>
      <c r="C70" s="489" t="s">
        <v>1004</v>
      </c>
      <c r="D70" s="144" t="s">
        <v>1107</v>
      </c>
      <c r="E70" s="147">
        <v>43865</v>
      </c>
      <c r="F70" s="148" t="s">
        <v>1108</v>
      </c>
      <c r="G70" s="145">
        <v>22222.26</v>
      </c>
      <c r="H70" s="493" t="s">
        <v>20</v>
      </c>
      <c r="I70" s="494" t="s">
        <v>21</v>
      </c>
    </row>
    <row r="71" spans="1:9" s="138" customFormat="1" ht="15" customHeight="1" x14ac:dyDescent="0.2">
      <c r="A71" s="139">
        <v>61</v>
      </c>
      <c r="B71" s="140" t="s">
        <v>428</v>
      </c>
      <c r="C71" s="489" t="s">
        <v>1004</v>
      </c>
      <c r="D71" s="144" t="s">
        <v>1052</v>
      </c>
      <c r="E71" s="147">
        <v>43865</v>
      </c>
      <c r="F71" s="148" t="s">
        <v>1109</v>
      </c>
      <c r="G71" s="145">
        <v>161896.9</v>
      </c>
      <c r="H71" s="493" t="s">
        <v>20</v>
      </c>
      <c r="I71" s="494" t="s">
        <v>21</v>
      </c>
    </row>
    <row r="72" spans="1:9" s="138" customFormat="1" ht="15" customHeight="1" x14ac:dyDescent="0.2">
      <c r="A72" s="497">
        <v>62</v>
      </c>
      <c r="B72" s="140" t="s">
        <v>428</v>
      </c>
      <c r="C72" s="489" t="s">
        <v>1004</v>
      </c>
      <c r="D72" s="144" t="s">
        <v>895</v>
      </c>
      <c r="E72" s="147">
        <v>43865</v>
      </c>
      <c r="F72" s="148" t="s">
        <v>1110</v>
      </c>
      <c r="G72" s="145">
        <v>0</v>
      </c>
      <c r="H72" s="493" t="s">
        <v>22</v>
      </c>
      <c r="I72" s="494" t="s">
        <v>429</v>
      </c>
    </row>
    <row r="73" spans="1:9" s="138" customFormat="1" ht="15" customHeight="1" x14ac:dyDescent="0.2">
      <c r="A73" s="139">
        <v>63</v>
      </c>
      <c r="B73" s="140" t="s">
        <v>428</v>
      </c>
      <c r="C73" s="489" t="s">
        <v>1004</v>
      </c>
      <c r="D73" s="141" t="s">
        <v>882</v>
      </c>
      <c r="E73" s="147">
        <v>43865</v>
      </c>
      <c r="F73" s="148" t="s">
        <v>1111</v>
      </c>
      <c r="G73" s="145">
        <v>0</v>
      </c>
      <c r="H73" s="493" t="s">
        <v>8</v>
      </c>
      <c r="I73" s="494" t="s">
        <v>9</v>
      </c>
    </row>
    <row r="74" spans="1:9" s="138" customFormat="1" ht="15" customHeight="1" x14ac:dyDescent="0.2">
      <c r="A74" s="139">
        <v>64</v>
      </c>
      <c r="B74" s="140" t="s">
        <v>428</v>
      </c>
      <c r="C74" s="489" t="s">
        <v>1004</v>
      </c>
      <c r="D74" s="144" t="s">
        <v>1112</v>
      </c>
      <c r="E74" s="147">
        <v>43865</v>
      </c>
      <c r="F74" s="148" t="s">
        <v>1113</v>
      </c>
      <c r="G74" s="145">
        <v>0</v>
      </c>
      <c r="H74" s="493" t="s">
        <v>23</v>
      </c>
      <c r="I74" s="494" t="s">
        <v>24</v>
      </c>
    </row>
    <row r="75" spans="1:9" s="138" customFormat="1" ht="15" customHeight="1" x14ac:dyDescent="0.2">
      <c r="A75" s="656">
        <v>65</v>
      </c>
      <c r="B75" s="134" t="s">
        <v>428</v>
      </c>
      <c r="C75" s="489" t="s">
        <v>1004</v>
      </c>
      <c r="D75" s="800" t="s">
        <v>1114</v>
      </c>
      <c r="E75" s="136">
        <v>43879</v>
      </c>
      <c r="F75" s="650" t="s">
        <v>1115</v>
      </c>
      <c r="G75" s="651">
        <v>13368.23</v>
      </c>
      <c r="H75" s="652" t="s">
        <v>8</v>
      </c>
      <c r="I75" s="490" t="s">
        <v>9</v>
      </c>
    </row>
    <row r="76" spans="1:9" ht="15" customHeight="1" x14ac:dyDescent="0.2">
      <c r="A76" s="139">
        <v>66</v>
      </c>
      <c r="B76" s="140" t="s">
        <v>428</v>
      </c>
      <c r="C76" s="489" t="s">
        <v>1004</v>
      </c>
      <c r="D76" s="144" t="s">
        <v>692</v>
      </c>
      <c r="E76" s="147">
        <v>43879</v>
      </c>
      <c r="F76" s="148" t="s">
        <v>1116</v>
      </c>
      <c r="G76" s="145">
        <v>0</v>
      </c>
      <c r="H76" s="493" t="s">
        <v>18</v>
      </c>
      <c r="I76" s="494" t="s">
        <v>19</v>
      </c>
    </row>
    <row r="77" spans="1:9" ht="15" customHeight="1" x14ac:dyDescent="0.2">
      <c r="A77" s="139">
        <v>67</v>
      </c>
      <c r="B77" s="140" t="s">
        <v>428</v>
      </c>
      <c r="C77" s="489" t="s">
        <v>1004</v>
      </c>
      <c r="D77" s="146" t="s">
        <v>1117</v>
      </c>
      <c r="E77" s="147">
        <v>43879</v>
      </c>
      <c r="F77" s="148" t="s">
        <v>1118</v>
      </c>
      <c r="G77" s="145">
        <v>13588.1</v>
      </c>
      <c r="H77" s="493" t="s">
        <v>8</v>
      </c>
      <c r="I77" s="494" t="s">
        <v>9</v>
      </c>
    </row>
    <row r="78" spans="1:9" ht="15" customHeight="1" x14ac:dyDescent="0.2">
      <c r="A78" s="497">
        <v>68</v>
      </c>
      <c r="B78" s="140" t="s">
        <v>428</v>
      </c>
      <c r="C78" s="489" t="s">
        <v>1004</v>
      </c>
      <c r="D78" s="141" t="s">
        <v>1119</v>
      </c>
      <c r="E78" s="147">
        <v>43879</v>
      </c>
      <c r="F78" s="148" t="s">
        <v>1120</v>
      </c>
      <c r="G78" s="145">
        <v>0</v>
      </c>
      <c r="H78" s="493" t="s">
        <v>8</v>
      </c>
      <c r="I78" s="494" t="s">
        <v>9</v>
      </c>
    </row>
    <row r="79" spans="1:9" ht="15" customHeight="1" x14ac:dyDescent="0.2">
      <c r="A79" s="139">
        <v>69</v>
      </c>
      <c r="B79" s="140" t="s">
        <v>428</v>
      </c>
      <c r="C79" s="489" t="s">
        <v>1004</v>
      </c>
      <c r="D79" s="144" t="s">
        <v>1121</v>
      </c>
      <c r="E79" s="147">
        <v>43879</v>
      </c>
      <c r="F79" s="148" t="s">
        <v>1122</v>
      </c>
      <c r="G79" s="145">
        <v>4830</v>
      </c>
      <c r="H79" s="493" t="s">
        <v>8</v>
      </c>
      <c r="I79" s="494" t="s">
        <v>9</v>
      </c>
    </row>
    <row r="80" spans="1:9" ht="15" customHeight="1" x14ac:dyDescent="0.2">
      <c r="A80" s="139">
        <v>70</v>
      </c>
      <c r="B80" s="140" t="s">
        <v>428</v>
      </c>
      <c r="C80" s="489" t="s">
        <v>1004</v>
      </c>
      <c r="D80" s="144" t="s">
        <v>1123</v>
      </c>
      <c r="E80" s="147">
        <v>43977</v>
      </c>
      <c r="F80" s="148" t="s">
        <v>1124</v>
      </c>
      <c r="G80" s="145">
        <v>0</v>
      </c>
      <c r="H80" s="493" t="s">
        <v>8</v>
      </c>
      <c r="I80" s="494" t="s">
        <v>9</v>
      </c>
    </row>
    <row r="81" spans="1:9" s="138" customFormat="1" ht="22.5" x14ac:dyDescent="0.2">
      <c r="A81" s="497">
        <v>71</v>
      </c>
      <c r="B81" s="140" t="s">
        <v>428</v>
      </c>
      <c r="C81" s="489" t="s">
        <v>1004</v>
      </c>
      <c r="D81" s="144" t="s">
        <v>1125</v>
      </c>
      <c r="E81" s="147">
        <v>43879</v>
      </c>
      <c r="F81" s="148" t="s">
        <v>1126</v>
      </c>
      <c r="G81" s="145">
        <v>0</v>
      </c>
      <c r="H81" s="493" t="s">
        <v>8</v>
      </c>
      <c r="I81" s="494" t="s">
        <v>9</v>
      </c>
    </row>
    <row r="82" spans="1:9" s="138" customFormat="1" ht="15" customHeight="1" x14ac:dyDescent="0.2">
      <c r="A82" s="139">
        <v>72</v>
      </c>
      <c r="B82" s="140" t="s">
        <v>428</v>
      </c>
      <c r="C82" s="489" t="s">
        <v>1004</v>
      </c>
      <c r="D82" s="141" t="s">
        <v>1127</v>
      </c>
      <c r="E82" s="147">
        <v>43893</v>
      </c>
      <c r="F82" s="148" t="s">
        <v>1128</v>
      </c>
      <c r="G82" s="145">
        <v>7250.72</v>
      </c>
      <c r="H82" s="493" t="s">
        <v>15</v>
      </c>
      <c r="I82" s="494" t="s">
        <v>16</v>
      </c>
    </row>
    <row r="83" spans="1:9" s="138" customFormat="1" ht="15" customHeight="1" x14ac:dyDescent="0.2">
      <c r="A83" s="139">
        <v>73</v>
      </c>
      <c r="B83" s="140" t="s">
        <v>428</v>
      </c>
      <c r="C83" s="489" t="s">
        <v>1004</v>
      </c>
      <c r="D83" s="141" t="s">
        <v>1129</v>
      </c>
      <c r="E83" s="147">
        <v>43879</v>
      </c>
      <c r="F83" s="148" t="s">
        <v>1130</v>
      </c>
      <c r="G83" s="145">
        <v>0</v>
      </c>
      <c r="H83" s="493" t="s">
        <v>20</v>
      </c>
      <c r="I83" s="494" t="s">
        <v>21</v>
      </c>
    </row>
    <row r="84" spans="1:9" s="138" customFormat="1" ht="22.5" x14ac:dyDescent="0.2">
      <c r="A84" s="497">
        <v>74</v>
      </c>
      <c r="B84" s="140" t="s">
        <v>428</v>
      </c>
      <c r="C84" s="489" t="s">
        <v>1004</v>
      </c>
      <c r="D84" s="144" t="s">
        <v>1131</v>
      </c>
      <c r="E84" s="147">
        <v>43977</v>
      </c>
      <c r="F84" s="148" t="s">
        <v>1132</v>
      </c>
      <c r="G84" s="145">
        <v>1570</v>
      </c>
      <c r="H84" s="493" t="s">
        <v>20</v>
      </c>
      <c r="I84" s="494" t="s">
        <v>21</v>
      </c>
    </row>
    <row r="85" spans="1:9" s="138" customFormat="1" ht="15" customHeight="1" x14ac:dyDescent="0.2">
      <c r="A85" s="139">
        <v>75</v>
      </c>
      <c r="B85" s="140" t="s">
        <v>428</v>
      </c>
      <c r="C85" s="489" t="s">
        <v>1004</v>
      </c>
      <c r="D85" s="141" t="s">
        <v>895</v>
      </c>
      <c r="E85" s="147">
        <v>43879</v>
      </c>
      <c r="F85" s="148" t="s">
        <v>1133</v>
      </c>
      <c r="G85" s="145">
        <v>0</v>
      </c>
      <c r="H85" s="491" t="s">
        <v>22</v>
      </c>
      <c r="I85" s="492" t="s">
        <v>429</v>
      </c>
    </row>
    <row r="86" spans="1:9" s="138" customFormat="1" ht="15" customHeight="1" x14ac:dyDescent="0.2">
      <c r="A86" s="133">
        <v>76</v>
      </c>
      <c r="B86" s="134" t="s">
        <v>428</v>
      </c>
      <c r="C86" s="489" t="s">
        <v>1004</v>
      </c>
      <c r="D86" s="800" t="s">
        <v>875</v>
      </c>
      <c r="E86" s="136">
        <v>43879</v>
      </c>
      <c r="F86" s="650" t="s">
        <v>1134</v>
      </c>
      <c r="G86" s="651">
        <v>3.79</v>
      </c>
      <c r="H86" s="491" t="s">
        <v>23</v>
      </c>
      <c r="I86" s="492" t="s">
        <v>24</v>
      </c>
    </row>
    <row r="87" spans="1:9" s="138" customFormat="1" ht="15" customHeight="1" x14ac:dyDescent="0.2">
      <c r="A87" s="139">
        <v>77</v>
      </c>
      <c r="B87" s="140" t="s">
        <v>428</v>
      </c>
      <c r="C87" s="489" t="s">
        <v>1004</v>
      </c>
      <c r="D87" s="146" t="s">
        <v>1135</v>
      </c>
      <c r="E87" s="147">
        <v>43977</v>
      </c>
      <c r="F87" s="148" t="s">
        <v>1136</v>
      </c>
      <c r="G87" s="145">
        <v>0</v>
      </c>
      <c r="H87" s="491" t="s">
        <v>23</v>
      </c>
      <c r="I87" s="492" t="s">
        <v>24</v>
      </c>
    </row>
    <row r="88" spans="1:9" s="138" customFormat="1" ht="15" customHeight="1" x14ac:dyDescent="0.2">
      <c r="A88" s="139">
        <v>78</v>
      </c>
      <c r="B88" s="140" t="s">
        <v>428</v>
      </c>
      <c r="C88" s="489" t="s">
        <v>1004</v>
      </c>
      <c r="D88" s="144" t="s">
        <v>1137</v>
      </c>
      <c r="E88" s="147">
        <v>43893</v>
      </c>
      <c r="F88" s="148" t="s">
        <v>1138</v>
      </c>
      <c r="G88" s="145">
        <v>42.55</v>
      </c>
      <c r="H88" s="493" t="s">
        <v>10</v>
      </c>
      <c r="I88" s="494" t="s">
        <v>11</v>
      </c>
    </row>
    <row r="89" spans="1:9" s="138" customFormat="1" ht="15" customHeight="1" x14ac:dyDescent="0.2">
      <c r="A89" s="133">
        <v>79</v>
      </c>
      <c r="B89" s="134" t="s">
        <v>428</v>
      </c>
      <c r="C89" s="489" t="s">
        <v>1004</v>
      </c>
      <c r="D89" s="653" t="s">
        <v>1139</v>
      </c>
      <c r="E89" s="136">
        <v>43893</v>
      </c>
      <c r="F89" s="650" t="s">
        <v>1140</v>
      </c>
      <c r="G89" s="651">
        <v>1320</v>
      </c>
      <c r="H89" s="654" t="s">
        <v>8</v>
      </c>
      <c r="I89" s="655" t="s">
        <v>9</v>
      </c>
    </row>
    <row r="90" spans="1:9" s="138" customFormat="1" ht="22.5" x14ac:dyDescent="0.2">
      <c r="A90" s="139">
        <v>80</v>
      </c>
      <c r="B90" s="140" t="s">
        <v>428</v>
      </c>
      <c r="C90" s="489" t="s">
        <v>1004</v>
      </c>
      <c r="D90" s="144" t="s">
        <v>1141</v>
      </c>
      <c r="E90" s="147">
        <v>43977</v>
      </c>
      <c r="F90" s="148" t="s">
        <v>1142</v>
      </c>
      <c r="G90" s="145">
        <v>425.55</v>
      </c>
      <c r="H90" s="491" t="s">
        <v>8</v>
      </c>
      <c r="I90" s="494" t="s">
        <v>9</v>
      </c>
    </row>
    <row r="91" spans="1:9" s="138" customFormat="1" ht="15" customHeight="1" x14ac:dyDescent="0.2">
      <c r="A91" s="139">
        <v>81</v>
      </c>
      <c r="B91" s="140" t="s">
        <v>428</v>
      </c>
      <c r="C91" s="489" t="s">
        <v>1004</v>
      </c>
      <c r="D91" s="144" t="s">
        <v>1088</v>
      </c>
      <c r="E91" s="147">
        <v>43893</v>
      </c>
      <c r="F91" s="148" t="s">
        <v>1144</v>
      </c>
      <c r="G91" s="145">
        <v>6.11</v>
      </c>
      <c r="H91" s="491" t="s">
        <v>8</v>
      </c>
      <c r="I91" s="494" t="s">
        <v>9</v>
      </c>
    </row>
    <row r="92" spans="1:9" s="138" customFormat="1" ht="23.25" thickBot="1" x14ac:dyDescent="0.25">
      <c r="A92" s="149">
        <v>82</v>
      </c>
      <c r="B92" s="150" t="s">
        <v>428</v>
      </c>
      <c r="C92" s="806" t="s">
        <v>1004</v>
      </c>
      <c r="D92" s="809" t="s">
        <v>1050</v>
      </c>
      <c r="E92" s="152" t="s">
        <v>1145</v>
      </c>
      <c r="F92" s="151" t="s">
        <v>1146</v>
      </c>
      <c r="G92" s="153">
        <v>0</v>
      </c>
      <c r="H92" s="807" t="s">
        <v>12</v>
      </c>
      <c r="I92" s="496" t="s">
        <v>13</v>
      </c>
    </row>
    <row r="93" spans="1:9" s="138" customFormat="1" ht="15" customHeight="1" x14ac:dyDescent="0.2">
      <c r="A93" s="12"/>
      <c r="B93" s="12"/>
      <c r="C93" s="12"/>
      <c r="D93" s="12"/>
      <c r="E93" s="12"/>
      <c r="F93" s="12"/>
      <c r="G93" s="12"/>
      <c r="H93" s="1445" t="s">
        <v>691</v>
      </c>
      <c r="I93" s="1445"/>
    </row>
    <row r="94" spans="1:9" s="138" customFormat="1" ht="16.5" customHeight="1" x14ac:dyDescent="0.2">
      <c r="A94" s="12"/>
      <c r="B94" s="12"/>
      <c r="C94" s="1446" t="s">
        <v>99</v>
      </c>
      <c r="D94" s="1446"/>
      <c r="E94" s="1446"/>
      <c r="F94" s="1446"/>
      <c r="G94" s="1446"/>
      <c r="H94" s="1446"/>
      <c r="I94" s="1446"/>
    </row>
    <row r="95" spans="1:9" s="138" customFormat="1" ht="15" customHeight="1" x14ac:dyDescent="0.2">
      <c r="A95" s="12"/>
      <c r="B95" s="12"/>
      <c r="C95" s="1447" t="s">
        <v>1003</v>
      </c>
      <c r="D95" s="1447"/>
      <c r="E95" s="1447"/>
      <c r="F95" s="1447"/>
      <c r="G95" s="1447"/>
      <c r="H95" s="1447"/>
      <c r="I95" s="1447"/>
    </row>
    <row r="96" spans="1:9" s="138" customFormat="1" ht="15" customHeight="1" thickBot="1" x14ac:dyDescent="0.25">
      <c r="A96" s="12"/>
      <c r="B96" s="12"/>
      <c r="C96" s="12"/>
      <c r="D96" s="12"/>
      <c r="E96" s="12"/>
      <c r="F96" s="12"/>
      <c r="G96" s="12"/>
      <c r="H96" s="488"/>
    </row>
    <row r="97" spans="1:9" s="138" customFormat="1" ht="35.25" customHeight="1" thickBot="1" x14ac:dyDescent="0.25">
      <c r="A97" s="1448" t="s">
        <v>6</v>
      </c>
      <c r="B97" s="1449"/>
      <c r="C97" s="1450"/>
      <c r="D97" s="67" t="s">
        <v>7</v>
      </c>
      <c r="E97" s="67" t="s">
        <v>689</v>
      </c>
      <c r="F97" s="67" t="s">
        <v>147</v>
      </c>
      <c r="G97" s="67" t="s">
        <v>149</v>
      </c>
      <c r="H97" s="1451" t="s">
        <v>148</v>
      </c>
      <c r="I97" s="1452"/>
    </row>
    <row r="98" spans="1:9" s="138" customFormat="1" ht="15" customHeight="1" x14ac:dyDescent="0.2">
      <c r="A98" s="497">
        <v>83</v>
      </c>
      <c r="B98" s="140" t="s">
        <v>428</v>
      </c>
      <c r="C98" s="489" t="s">
        <v>1004</v>
      </c>
      <c r="D98" s="144" t="s">
        <v>880</v>
      </c>
      <c r="E98" s="147">
        <v>43893</v>
      </c>
      <c r="F98" s="148" t="s">
        <v>1147</v>
      </c>
      <c r="G98" s="145">
        <v>0</v>
      </c>
      <c r="H98" s="493" t="s">
        <v>12</v>
      </c>
      <c r="I98" s="494" t="s">
        <v>13</v>
      </c>
    </row>
    <row r="99" spans="1:9" s="138" customFormat="1" ht="15" customHeight="1" x14ac:dyDescent="0.2">
      <c r="A99" s="139">
        <v>84</v>
      </c>
      <c r="B99" s="140" t="s">
        <v>428</v>
      </c>
      <c r="C99" s="489" t="s">
        <v>1004</v>
      </c>
      <c r="D99" s="141" t="s">
        <v>895</v>
      </c>
      <c r="E99" s="147">
        <v>43893</v>
      </c>
      <c r="F99" s="148" t="s">
        <v>1148</v>
      </c>
      <c r="G99" s="145">
        <v>0</v>
      </c>
      <c r="H99" s="493" t="s">
        <v>22</v>
      </c>
      <c r="I99" s="494" t="s">
        <v>429</v>
      </c>
    </row>
    <row r="100" spans="1:9" s="138" customFormat="1" ht="15" customHeight="1" x14ac:dyDescent="0.2">
      <c r="A100" s="139">
        <v>85</v>
      </c>
      <c r="B100" s="140" t="s">
        <v>428</v>
      </c>
      <c r="C100" s="489" t="s">
        <v>1004</v>
      </c>
      <c r="D100" s="144" t="s">
        <v>882</v>
      </c>
      <c r="E100" s="147">
        <v>43893</v>
      </c>
      <c r="F100" s="148" t="s">
        <v>1149</v>
      </c>
      <c r="G100" s="145">
        <v>0</v>
      </c>
      <c r="H100" s="493" t="s">
        <v>8</v>
      </c>
      <c r="I100" s="494" t="s">
        <v>9</v>
      </c>
    </row>
    <row r="101" spans="1:9" s="138" customFormat="1" ht="15" customHeight="1" x14ac:dyDescent="0.2">
      <c r="A101" s="497">
        <v>86</v>
      </c>
      <c r="B101" s="140" t="s">
        <v>428</v>
      </c>
      <c r="C101" s="489" t="s">
        <v>1004</v>
      </c>
      <c r="D101" s="144" t="s">
        <v>886</v>
      </c>
      <c r="E101" s="147">
        <v>43893</v>
      </c>
      <c r="F101" s="148" t="s">
        <v>1150</v>
      </c>
      <c r="G101" s="145">
        <v>0</v>
      </c>
      <c r="H101" s="493" t="s">
        <v>22</v>
      </c>
      <c r="I101" s="494" t="s">
        <v>429</v>
      </c>
    </row>
    <row r="102" spans="1:9" s="138" customFormat="1" ht="15" customHeight="1" x14ac:dyDescent="0.2">
      <c r="A102" s="139">
        <v>87</v>
      </c>
      <c r="B102" s="140" t="s">
        <v>428</v>
      </c>
      <c r="C102" s="489" t="s">
        <v>1004</v>
      </c>
      <c r="D102" s="141" t="s">
        <v>884</v>
      </c>
      <c r="E102" s="147">
        <v>43893</v>
      </c>
      <c r="F102" s="148" t="s">
        <v>1151</v>
      </c>
      <c r="G102" s="145">
        <v>0</v>
      </c>
      <c r="H102" s="493" t="s">
        <v>14</v>
      </c>
      <c r="I102" s="494" t="s">
        <v>394</v>
      </c>
    </row>
    <row r="103" spans="1:9" s="138" customFormat="1" ht="15" customHeight="1" x14ac:dyDescent="0.2">
      <c r="A103" s="139">
        <v>88</v>
      </c>
      <c r="B103" s="140" t="s">
        <v>428</v>
      </c>
      <c r="C103" s="489" t="s">
        <v>1004</v>
      </c>
      <c r="D103" s="146" t="s">
        <v>1152</v>
      </c>
      <c r="E103" s="147">
        <v>43886</v>
      </c>
      <c r="F103" s="148" t="s">
        <v>1153</v>
      </c>
      <c r="G103" s="145">
        <v>0</v>
      </c>
      <c r="H103" s="493" t="s">
        <v>14</v>
      </c>
      <c r="I103" s="494" t="s">
        <v>394</v>
      </c>
    </row>
    <row r="104" spans="1:9" s="138" customFormat="1" ht="15" customHeight="1" x14ac:dyDescent="0.2">
      <c r="A104" s="1050">
        <v>89</v>
      </c>
      <c r="B104" s="1051" t="s">
        <v>428</v>
      </c>
      <c r="C104" s="1052" t="s">
        <v>1004</v>
      </c>
      <c r="D104" s="1053" t="s">
        <v>1188</v>
      </c>
      <c r="E104" s="1054"/>
      <c r="F104" s="1055"/>
      <c r="G104" s="1056"/>
      <c r="H104" s="1057"/>
      <c r="I104" s="1058"/>
    </row>
    <row r="105" spans="1:9" s="138" customFormat="1" ht="15" customHeight="1" x14ac:dyDescent="0.2">
      <c r="A105" s="139">
        <v>90</v>
      </c>
      <c r="B105" s="140" t="s">
        <v>428</v>
      </c>
      <c r="C105" s="489" t="s">
        <v>1004</v>
      </c>
      <c r="D105" s="144" t="s">
        <v>1154</v>
      </c>
      <c r="E105" s="147">
        <v>43907</v>
      </c>
      <c r="F105" s="148" t="s">
        <v>1155</v>
      </c>
      <c r="G105" s="145">
        <v>875813.27</v>
      </c>
      <c r="H105" s="493" t="s">
        <v>15</v>
      </c>
      <c r="I105" s="494" t="s">
        <v>16</v>
      </c>
    </row>
    <row r="106" spans="1:9" s="138" customFormat="1" ht="15" customHeight="1" x14ac:dyDescent="0.2">
      <c r="A106" s="1050">
        <v>91</v>
      </c>
      <c r="B106" s="1051" t="s">
        <v>428</v>
      </c>
      <c r="C106" s="1052" t="s">
        <v>1004</v>
      </c>
      <c r="D106" s="1053" t="s">
        <v>1188</v>
      </c>
      <c r="E106" s="1054"/>
      <c r="F106" s="1055"/>
      <c r="G106" s="1056"/>
      <c r="H106" s="1057"/>
      <c r="I106" s="1058"/>
    </row>
    <row r="107" spans="1:9" s="138" customFormat="1" ht="15" customHeight="1" x14ac:dyDescent="0.2">
      <c r="A107" s="1050">
        <v>92</v>
      </c>
      <c r="B107" s="1051" t="s">
        <v>428</v>
      </c>
      <c r="C107" s="1052" t="s">
        <v>1004</v>
      </c>
      <c r="D107" s="1053" t="s">
        <v>1188</v>
      </c>
      <c r="E107" s="1054"/>
      <c r="F107" s="1055"/>
      <c r="G107" s="1056"/>
      <c r="H107" s="1059"/>
      <c r="I107" s="1058"/>
    </row>
    <row r="108" spans="1:9" s="138" customFormat="1" ht="15" customHeight="1" x14ac:dyDescent="0.2">
      <c r="A108" s="139">
        <v>93</v>
      </c>
      <c r="B108" s="140" t="s">
        <v>428</v>
      </c>
      <c r="C108" s="489" t="s">
        <v>1004</v>
      </c>
      <c r="D108" s="144" t="s">
        <v>694</v>
      </c>
      <c r="E108" s="147">
        <v>43893</v>
      </c>
      <c r="F108" s="148" t="s">
        <v>1156</v>
      </c>
      <c r="G108" s="145">
        <v>0</v>
      </c>
      <c r="H108" s="493" t="s">
        <v>20</v>
      </c>
      <c r="I108" s="494" t="s">
        <v>21</v>
      </c>
    </row>
    <row r="109" spans="1:9" s="138" customFormat="1" ht="15" customHeight="1" x14ac:dyDescent="0.2">
      <c r="A109" s="139">
        <v>94</v>
      </c>
      <c r="B109" s="140" t="s">
        <v>428</v>
      </c>
      <c r="C109" s="489" t="s">
        <v>1004</v>
      </c>
      <c r="D109" s="141" t="s">
        <v>1092</v>
      </c>
      <c r="E109" s="147">
        <v>43977</v>
      </c>
      <c r="F109" s="148" t="s">
        <v>1157</v>
      </c>
      <c r="G109" s="145">
        <v>14880</v>
      </c>
      <c r="H109" s="493" t="s">
        <v>20</v>
      </c>
      <c r="I109" s="494" t="s">
        <v>21</v>
      </c>
    </row>
    <row r="110" spans="1:9" ht="15" customHeight="1" x14ac:dyDescent="0.2">
      <c r="A110" s="133">
        <v>95</v>
      </c>
      <c r="B110" s="134" t="s">
        <v>428</v>
      </c>
      <c r="C110" s="489" t="s">
        <v>1004</v>
      </c>
      <c r="D110" s="649" t="s">
        <v>1114</v>
      </c>
      <c r="E110" s="136">
        <v>43893</v>
      </c>
      <c r="F110" s="650" t="s">
        <v>1158</v>
      </c>
      <c r="G110" s="651">
        <v>2453</v>
      </c>
      <c r="H110" s="652" t="s">
        <v>8</v>
      </c>
      <c r="I110" s="490" t="s">
        <v>9</v>
      </c>
    </row>
    <row r="111" spans="1:9" s="138" customFormat="1" ht="15" customHeight="1" x14ac:dyDescent="0.2">
      <c r="A111" s="139">
        <v>96</v>
      </c>
      <c r="B111" s="140" t="s">
        <v>428</v>
      </c>
      <c r="C111" s="489" t="s">
        <v>1004</v>
      </c>
      <c r="D111" s="144" t="s">
        <v>882</v>
      </c>
      <c r="E111" s="147">
        <v>43893</v>
      </c>
      <c r="F111" s="148" t="s">
        <v>1159</v>
      </c>
      <c r="G111" s="145">
        <v>0</v>
      </c>
      <c r="H111" s="652" t="s">
        <v>8</v>
      </c>
      <c r="I111" s="490" t="s">
        <v>9</v>
      </c>
    </row>
    <row r="112" spans="1:9" s="138" customFormat="1" ht="15" customHeight="1" x14ac:dyDescent="0.2">
      <c r="A112" s="139">
        <v>97</v>
      </c>
      <c r="B112" s="140" t="s">
        <v>428</v>
      </c>
      <c r="C112" s="489" t="s">
        <v>1004</v>
      </c>
      <c r="D112" s="146" t="s">
        <v>878</v>
      </c>
      <c r="E112" s="147">
        <v>43893</v>
      </c>
      <c r="F112" s="148" t="s">
        <v>1160</v>
      </c>
      <c r="G112" s="145">
        <v>0</v>
      </c>
      <c r="H112" s="493" t="s">
        <v>17</v>
      </c>
      <c r="I112" s="494" t="s">
        <v>163</v>
      </c>
    </row>
    <row r="113" spans="1:9" s="138" customFormat="1" ht="15" customHeight="1" x14ac:dyDescent="0.2">
      <c r="A113" s="139">
        <v>98</v>
      </c>
      <c r="B113" s="140" t="s">
        <v>428</v>
      </c>
      <c r="C113" s="489" t="s">
        <v>1004</v>
      </c>
      <c r="D113" s="144" t="s">
        <v>884</v>
      </c>
      <c r="E113" s="147">
        <v>43977</v>
      </c>
      <c r="F113" s="148" t="s">
        <v>1161</v>
      </c>
      <c r="G113" s="145">
        <v>0</v>
      </c>
      <c r="H113" s="493" t="s">
        <v>14</v>
      </c>
      <c r="I113" s="494" t="s">
        <v>394</v>
      </c>
    </row>
    <row r="114" spans="1:9" s="138" customFormat="1" ht="15" customHeight="1" x14ac:dyDescent="0.2">
      <c r="A114" s="139">
        <v>99</v>
      </c>
      <c r="B114" s="140" t="s">
        <v>428</v>
      </c>
      <c r="C114" s="489" t="s">
        <v>1004</v>
      </c>
      <c r="D114" s="146" t="s">
        <v>1162</v>
      </c>
      <c r="E114" s="147">
        <v>43893</v>
      </c>
      <c r="F114" s="148" t="s">
        <v>1163</v>
      </c>
      <c r="G114" s="145">
        <v>11502</v>
      </c>
      <c r="H114" s="493" t="s">
        <v>97</v>
      </c>
      <c r="I114" s="494" t="s">
        <v>98</v>
      </c>
    </row>
    <row r="115" spans="1:9" s="138" customFormat="1" ht="15" customHeight="1" x14ac:dyDescent="0.2">
      <c r="A115" s="139">
        <v>100</v>
      </c>
      <c r="B115" s="140" t="s">
        <v>428</v>
      </c>
      <c r="C115" s="489" t="s">
        <v>1004</v>
      </c>
      <c r="D115" s="141" t="s">
        <v>1164</v>
      </c>
      <c r="E115" s="147">
        <v>43893</v>
      </c>
      <c r="F115" s="148" t="s">
        <v>1165</v>
      </c>
      <c r="G115" s="145">
        <v>800</v>
      </c>
      <c r="H115" s="491" t="s">
        <v>23</v>
      </c>
      <c r="I115" s="492" t="s">
        <v>24</v>
      </c>
    </row>
    <row r="116" spans="1:9" s="138" customFormat="1" ht="15" customHeight="1" x14ac:dyDescent="0.2">
      <c r="A116" s="139">
        <v>101</v>
      </c>
      <c r="B116" s="140" t="s">
        <v>428</v>
      </c>
      <c r="C116" s="489" t="s">
        <v>1004</v>
      </c>
      <c r="D116" s="141" t="s">
        <v>1166</v>
      </c>
      <c r="E116" s="147">
        <v>43977</v>
      </c>
      <c r="F116" s="148" t="s">
        <v>1167</v>
      </c>
      <c r="G116" s="145">
        <v>0</v>
      </c>
      <c r="H116" s="493" t="s">
        <v>17</v>
      </c>
      <c r="I116" s="494" t="s">
        <v>163</v>
      </c>
    </row>
    <row r="117" spans="1:9" s="138" customFormat="1" ht="15" customHeight="1" x14ac:dyDescent="0.2">
      <c r="A117" s="1050">
        <v>102</v>
      </c>
      <c r="B117" s="1051" t="s">
        <v>428</v>
      </c>
      <c r="C117" s="1052" t="s">
        <v>1004</v>
      </c>
      <c r="D117" s="1053" t="s">
        <v>1188</v>
      </c>
      <c r="E117" s="1054"/>
      <c r="F117" s="1055"/>
      <c r="G117" s="1056"/>
      <c r="H117" s="1057"/>
      <c r="I117" s="1058"/>
    </row>
    <row r="118" spans="1:9" s="138" customFormat="1" ht="15" customHeight="1" x14ac:dyDescent="0.2">
      <c r="A118" s="1050">
        <v>103</v>
      </c>
      <c r="B118" s="1051" t="s">
        <v>428</v>
      </c>
      <c r="C118" s="1052" t="s">
        <v>1004</v>
      </c>
      <c r="D118" s="1053" t="s">
        <v>1188</v>
      </c>
      <c r="E118" s="1054"/>
      <c r="F118" s="1055"/>
      <c r="G118" s="1056"/>
      <c r="H118" s="1057"/>
      <c r="I118" s="1058"/>
    </row>
    <row r="119" spans="1:9" s="138" customFormat="1" ht="15" customHeight="1" x14ac:dyDescent="0.2">
      <c r="A119" s="1050">
        <v>104</v>
      </c>
      <c r="B119" s="1051" t="s">
        <v>428</v>
      </c>
      <c r="C119" s="1052" t="s">
        <v>1004</v>
      </c>
      <c r="D119" s="1053" t="s">
        <v>1188</v>
      </c>
      <c r="E119" s="1054"/>
      <c r="F119" s="1055"/>
      <c r="G119" s="1056"/>
      <c r="H119" s="1057"/>
      <c r="I119" s="1058"/>
    </row>
    <row r="120" spans="1:9" s="138" customFormat="1" ht="22.5" x14ac:dyDescent="0.2">
      <c r="A120" s="139">
        <v>105</v>
      </c>
      <c r="B120" s="140" t="s">
        <v>428</v>
      </c>
      <c r="C120" s="489" t="s">
        <v>1004</v>
      </c>
      <c r="D120" s="146" t="s">
        <v>1168</v>
      </c>
      <c r="E120" s="147">
        <v>43907</v>
      </c>
      <c r="F120" s="148" t="s">
        <v>1169</v>
      </c>
      <c r="G120" s="145">
        <v>2928.28</v>
      </c>
      <c r="H120" s="493" t="s">
        <v>15</v>
      </c>
      <c r="I120" s="494" t="s">
        <v>16</v>
      </c>
    </row>
    <row r="121" spans="1:9" s="138" customFormat="1" ht="15" customHeight="1" x14ac:dyDescent="0.2">
      <c r="A121" s="1050">
        <v>106</v>
      </c>
      <c r="B121" s="1051" t="s">
        <v>428</v>
      </c>
      <c r="C121" s="1052" t="s">
        <v>1004</v>
      </c>
      <c r="D121" s="1053" t="s">
        <v>1188</v>
      </c>
      <c r="E121" s="1054"/>
      <c r="F121" s="1055"/>
      <c r="G121" s="1056"/>
      <c r="H121" s="1057"/>
      <c r="I121" s="1058"/>
    </row>
    <row r="122" spans="1:9" s="138" customFormat="1" ht="15" customHeight="1" x14ac:dyDescent="0.2">
      <c r="A122" s="1050">
        <v>107</v>
      </c>
      <c r="B122" s="1051" t="s">
        <v>428</v>
      </c>
      <c r="C122" s="1052" t="s">
        <v>1004</v>
      </c>
      <c r="D122" s="1053" t="s">
        <v>1188</v>
      </c>
      <c r="E122" s="1054"/>
      <c r="F122" s="1055"/>
      <c r="G122" s="1056"/>
      <c r="H122" s="1057"/>
      <c r="I122" s="1058"/>
    </row>
    <row r="123" spans="1:9" s="138" customFormat="1" ht="15" customHeight="1" x14ac:dyDescent="0.2">
      <c r="A123" s="1050">
        <v>108</v>
      </c>
      <c r="B123" s="1051" t="s">
        <v>428</v>
      </c>
      <c r="C123" s="1052" t="s">
        <v>1004</v>
      </c>
      <c r="D123" s="1053" t="s">
        <v>1188</v>
      </c>
      <c r="E123" s="1054"/>
      <c r="F123" s="1055"/>
      <c r="G123" s="1056"/>
      <c r="H123" s="1057"/>
      <c r="I123" s="1058"/>
    </row>
    <row r="124" spans="1:9" s="138" customFormat="1" ht="22.5" x14ac:dyDescent="0.2">
      <c r="A124" s="139">
        <v>109</v>
      </c>
      <c r="B124" s="140" t="s">
        <v>428</v>
      </c>
      <c r="C124" s="489" t="s">
        <v>1004</v>
      </c>
      <c r="D124" s="146" t="s">
        <v>877</v>
      </c>
      <c r="E124" s="147">
        <v>43914</v>
      </c>
      <c r="F124" s="148" t="s">
        <v>1170</v>
      </c>
      <c r="G124" s="145">
        <v>0</v>
      </c>
      <c r="H124" s="493" t="s">
        <v>8</v>
      </c>
      <c r="I124" s="494" t="s">
        <v>9</v>
      </c>
    </row>
    <row r="125" spans="1:9" s="138" customFormat="1" ht="15" customHeight="1" x14ac:dyDescent="0.2">
      <c r="A125" s="139">
        <v>110</v>
      </c>
      <c r="B125" s="140" t="s">
        <v>428</v>
      </c>
      <c r="C125" s="489" t="s">
        <v>1004</v>
      </c>
      <c r="D125" s="144" t="s">
        <v>1088</v>
      </c>
      <c r="E125" s="147">
        <v>43914</v>
      </c>
      <c r="F125" s="148" t="s">
        <v>1171</v>
      </c>
      <c r="G125" s="145">
        <v>448.17</v>
      </c>
      <c r="H125" s="493" t="s">
        <v>8</v>
      </c>
      <c r="I125" s="494" t="s">
        <v>9</v>
      </c>
    </row>
    <row r="126" spans="1:9" s="138" customFormat="1" ht="15" customHeight="1" x14ac:dyDescent="0.2">
      <c r="A126" s="139">
        <v>111</v>
      </c>
      <c r="B126" s="140" t="s">
        <v>428</v>
      </c>
      <c r="C126" s="489" t="s">
        <v>1004</v>
      </c>
      <c r="D126" s="144" t="s">
        <v>1114</v>
      </c>
      <c r="E126" s="147">
        <v>43907</v>
      </c>
      <c r="F126" s="148" t="s">
        <v>1172</v>
      </c>
      <c r="G126" s="145">
        <v>9308.77</v>
      </c>
      <c r="H126" s="493" t="s">
        <v>8</v>
      </c>
      <c r="I126" s="494" t="s">
        <v>9</v>
      </c>
    </row>
    <row r="127" spans="1:9" s="138" customFormat="1" ht="15" customHeight="1" x14ac:dyDescent="0.2">
      <c r="A127" s="1050">
        <v>112</v>
      </c>
      <c r="B127" s="1051" t="s">
        <v>428</v>
      </c>
      <c r="C127" s="1052" t="s">
        <v>1004</v>
      </c>
      <c r="D127" s="1053" t="s">
        <v>1188</v>
      </c>
      <c r="E127" s="1054"/>
      <c r="F127" s="1055"/>
      <c r="G127" s="1056"/>
      <c r="H127" s="1057"/>
      <c r="I127" s="1058"/>
    </row>
    <row r="128" spans="1:9" s="138" customFormat="1" ht="22.5" x14ac:dyDescent="0.2">
      <c r="A128" s="139">
        <v>113</v>
      </c>
      <c r="B128" s="140" t="s">
        <v>428</v>
      </c>
      <c r="C128" s="489" t="s">
        <v>1004</v>
      </c>
      <c r="D128" s="146" t="s">
        <v>1173</v>
      </c>
      <c r="E128" s="147">
        <v>43907</v>
      </c>
      <c r="F128" s="148" t="s">
        <v>1174</v>
      </c>
      <c r="G128" s="145">
        <v>13.6</v>
      </c>
      <c r="H128" s="493" t="s">
        <v>10</v>
      </c>
      <c r="I128" s="494" t="s">
        <v>11</v>
      </c>
    </row>
    <row r="129" spans="1:9" s="138" customFormat="1" ht="15" customHeight="1" x14ac:dyDescent="0.2">
      <c r="A129" s="139">
        <v>114</v>
      </c>
      <c r="B129" s="140" t="s">
        <v>428</v>
      </c>
      <c r="C129" s="489" t="s">
        <v>1004</v>
      </c>
      <c r="D129" s="144" t="s">
        <v>895</v>
      </c>
      <c r="E129" s="147">
        <v>43914</v>
      </c>
      <c r="F129" s="148" t="s">
        <v>1175</v>
      </c>
      <c r="G129" s="145">
        <v>0</v>
      </c>
      <c r="H129" s="493" t="s">
        <v>22</v>
      </c>
      <c r="I129" s="494" t="s">
        <v>429</v>
      </c>
    </row>
    <row r="130" spans="1:9" s="138" customFormat="1" ht="15" customHeight="1" x14ac:dyDescent="0.2">
      <c r="A130" s="139">
        <v>115</v>
      </c>
      <c r="B130" s="140" t="s">
        <v>428</v>
      </c>
      <c r="C130" s="489" t="s">
        <v>1004</v>
      </c>
      <c r="D130" s="146" t="s">
        <v>694</v>
      </c>
      <c r="E130" s="147">
        <v>43907</v>
      </c>
      <c r="F130" s="148" t="s">
        <v>1176</v>
      </c>
      <c r="G130" s="145">
        <v>0</v>
      </c>
      <c r="H130" s="493" t="s">
        <v>20</v>
      </c>
      <c r="I130" s="494" t="s">
        <v>21</v>
      </c>
    </row>
    <row r="131" spans="1:9" s="138" customFormat="1" ht="15" customHeight="1" x14ac:dyDescent="0.2">
      <c r="A131" s="1050">
        <v>116</v>
      </c>
      <c r="B131" s="1051" t="s">
        <v>428</v>
      </c>
      <c r="C131" s="1052" t="s">
        <v>1004</v>
      </c>
      <c r="D131" s="1053" t="s">
        <v>1188</v>
      </c>
      <c r="E131" s="1054"/>
      <c r="F131" s="1055"/>
      <c r="G131" s="1056"/>
      <c r="H131" s="1057"/>
      <c r="I131" s="1058"/>
    </row>
    <row r="132" spans="1:9" s="138" customFormat="1" ht="15" customHeight="1" x14ac:dyDescent="0.2">
      <c r="A132" s="133">
        <v>117</v>
      </c>
      <c r="B132" s="134" t="s">
        <v>428</v>
      </c>
      <c r="C132" s="489" t="s">
        <v>1004</v>
      </c>
      <c r="D132" s="800" t="s">
        <v>1177</v>
      </c>
      <c r="E132" s="136">
        <v>43928</v>
      </c>
      <c r="F132" s="650" t="s">
        <v>1178</v>
      </c>
      <c r="G132" s="651">
        <v>5780</v>
      </c>
      <c r="H132" s="652" t="s">
        <v>22</v>
      </c>
      <c r="I132" s="490" t="s">
        <v>429</v>
      </c>
    </row>
    <row r="133" spans="1:9" s="138" customFormat="1" ht="15" customHeight="1" x14ac:dyDescent="0.2">
      <c r="A133" s="139">
        <v>118</v>
      </c>
      <c r="B133" s="140" t="s">
        <v>428</v>
      </c>
      <c r="C133" s="489" t="s">
        <v>1004</v>
      </c>
      <c r="D133" s="146" t="s">
        <v>1114</v>
      </c>
      <c r="E133" s="147">
        <v>43914</v>
      </c>
      <c r="F133" s="148" t="s">
        <v>1179</v>
      </c>
      <c r="G133" s="145">
        <v>1992</v>
      </c>
      <c r="H133" s="493" t="s">
        <v>8</v>
      </c>
      <c r="I133" s="494" t="s">
        <v>9</v>
      </c>
    </row>
    <row r="134" spans="1:9" s="138" customFormat="1" ht="15" customHeight="1" x14ac:dyDescent="0.2">
      <c r="A134" s="139">
        <v>119</v>
      </c>
      <c r="B134" s="140" t="s">
        <v>428</v>
      </c>
      <c r="C134" s="489" t="s">
        <v>1004</v>
      </c>
      <c r="D134" s="146" t="s">
        <v>1180</v>
      </c>
      <c r="E134" s="147">
        <v>43907</v>
      </c>
      <c r="F134" s="148" t="s">
        <v>1181</v>
      </c>
      <c r="G134" s="145">
        <v>0</v>
      </c>
      <c r="H134" s="493" t="s">
        <v>14</v>
      </c>
      <c r="I134" s="494" t="s">
        <v>394</v>
      </c>
    </row>
    <row r="135" spans="1:9" s="138" customFormat="1" ht="15" customHeight="1" x14ac:dyDescent="0.2">
      <c r="A135" s="139">
        <v>120</v>
      </c>
      <c r="B135" s="140" t="s">
        <v>428</v>
      </c>
      <c r="C135" s="489" t="s">
        <v>1004</v>
      </c>
      <c r="D135" s="144" t="s">
        <v>1182</v>
      </c>
      <c r="E135" s="147">
        <v>43928</v>
      </c>
      <c r="F135" s="148" t="s">
        <v>1183</v>
      </c>
      <c r="G135" s="145">
        <v>3420</v>
      </c>
      <c r="H135" s="493" t="s">
        <v>8</v>
      </c>
      <c r="I135" s="494" t="s">
        <v>9</v>
      </c>
    </row>
    <row r="136" spans="1:9" s="138" customFormat="1" ht="15" customHeight="1" x14ac:dyDescent="0.2">
      <c r="A136" s="133">
        <v>121</v>
      </c>
      <c r="B136" s="134" t="s">
        <v>428</v>
      </c>
      <c r="C136" s="489" t="s">
        <v>1004</v>
      </c>
      <c r="D136" s="653" t="s">
        <v>1182</v>
      </c>
      <c r="E136" s="136">
        <v>43928</v>
      </c>
      <c r="F136" s="650" t="s">
        <v>1184</v>
      </c>
      <c r="G136" s="651">
        <v>10878.68</v>
      </c>
      <c r="H136" s="493" t="s">
        <v>8</v>
      </c>
      <c r="I136" s="494" t="s">
        <v>9</v>
      </c>
    </row>
    <row r="137" spans="1:9" ht="15" customHeight="1" x14ac:dyDescent="0.2">
      <c r="A137" s="139">
        <v>122</v>
      </c>
      <c r="B137" s="140" t="s">
        <v>428</v>
      </c>
      <c r="C137" s="489" t="s">
        <v>1004</v>
      </c>
      <c r="D137" s="141" t="s">
        <v>1185</v>
      </c>
      <c r="E137" s="147">
        <v>43928</v>
      </c>
      <c r="F137" s="148" t="s">
        <v>1186</v>
      </c>
      <c r="G137" s="145">
        <v>1536</v>
      </c>
      <c r="H137" s="493" t="s">
        <v>20</v>
      </c>
      <c r="I137" s="494" t="s">
        <v>21</v>
      </c>
    </row>
    <row r="138" spans="1:9" ht="15" customHeight="1" x14ac:dyDescent="0.2">
      <c r="A138" s="139">
        <v>123</v>
      </c>
      <c r="B138" s="140" t="s">
        <v>428</v>
      </c>
      <c r="C138" s="803" t="s">
        <v>1004</v>
      </c>
      <c r="D138" s="141" t="s">
        <v>392</v>
      </c>
      <c r="E138" s="147">
        <v>43914</v>
      </c>
      <c r="F138" s="148" t="s">
        <v>1187</v>
      </c>
      <c r="G138" s="145">
        <v>2000</v>
      </c>
      <c r="H138" s="493" t="s">
        <v>23</v>
      </c>
      <c r="I138" s="494" t="s">
        <v>24</v>
      </c>
    </row>
    <row r="139" spans="1:9" ht="15" customHeight="1" x14ac:dyDescent="0.2">
      <c r="A139" s="133">
        <v>124</v>
      </c>
      <c r="B139" s="134" t="s">
        <v>428</v>
      </c>
      <c r="C139" s="489" t="s">
        <v>1004</v>
      </c>
      <c r="D139" s="800" t="s">
        <v>1189</v>
      </c>
      <c r="E139" s="136">
        <v>43914</v>
      </c>
      <c r="F139" s="650" t="s">
        <v>1190</v>
      </c>
      <c r="G139" s="651">
        <v>1271.04</v>
      </c>
      <c r="H139" s="652" t="s">
        <v>22</v>
      </c>
      <c r="I139" s="490" t="s">
        <v>429</v>
      </c>
    </row>
    <row r="140" spans="1:9" ht="15" customHeight="1" x14ac:dyDescent="0.2">
      <c r="A140" s="1060">
        <v>125</v>
      </c>
      <c r="B140" s="1061" t="s">
        <v>428</v>
      </c>
      <c r="C140" s="1052" t="s">
        <v>1004</v>
      </c>
      <c r="D140" s="1053" t="s">
        <v>1188</v>
      </c>
      <c r="E140" s="1062"/>
      <c r="F140" s="1063"/>
      <c r="G140" s="1064"/>
      <c r="H140" s="1065"/>
      <c r="I140" s="1066"/>
    </row>
    <row r="141" spans="1:9" ht="15" customHeight="1" thickBot="1" x14ac:dyDescent="0.25">
      <c r="A141" s="149">
        <v>126</v>
      </c>
      <c r="B141" s="150" t="s">
        <v>428</v>
      </c>
      <c r="C141" s="806" t="s">
        <v>1004</v>
      </c>
      <c r="D141" s="809" t="s">
        <v>694</v>
      </c>
      <c r="E141" s="152">
        <v>43928</v>
      </c>
      <c r="F141" s="151" t="s">
        <v>1191</v>
      </c>
      <c r="G141" s="153">
        <v>0</v>
      </c>
      <c r="H141" s="495" t="s">
        <v>20</v>
      </c>
      <c r="I141" s="1067" t="s">
        <v>21</v>
      </c>
    </row>
    <row r="142" spans="1:9" ht="15" customHeight="1" x14ac:dyDescent="0.2">
      <c r="A142" s="900"/>
      <c r="B142" s="1047"/>
      <c r="C142" s="901"/>
      <c r="D142" s="900"/>
      <c r="E142" s="1048"/>
      <c r="F142" s="902"/>
      <c r="G142" s="1049"/>
      <c r="H142" s="903"/>
      <c r="I142" s="900"/>
    </row>
    <row r="143" spans="1:9" s="138" customFormat="1" ht="15" customHeight="1" x14ac:dyDescent="0.2">
      <c r="A143" s="12"/>
      <c r="B143" s="12"/>
      <c r="C143" s="12"/>
      <c r="D143" s="12"/>
      <c r="E143" s="12"/>
      <c r="F143" s="12"/>
      <c r="G143" s="12"/>
      <c r="H143" s="1445" t="s">
        <v>693</v>
      </c>
      <c r="I143" s="1445"/>
    </row>
    <row r="144" spans="1:9" s="138" customFormat="1" ht="16.5" customHeight="1" x14ac:dyDescent="0.2">
      <c r="A144" s="12"/>
      <c r="B144" s="12"/>
      <c r="C144" s="1446" t="s">
        <v>99</v>
      </c>
      <c r="D144" s="1446"/>
      <c r="E144" s="1446"/>
      <c r="F144" s="1446"/>
      <c r="G144" s="1446"/>
      <c r="H144" s="1446"/>
      <c r="I144" s="1446"/>
    </row>
    <row r="145" spans="1:9" s="138" customFormat="1" ht="15" customHeight="1" x14ac:dyDescent="0.2">
      <c r="A145" s="12"/>
      <c r="B145" s="12"/>
      <c r="C145" s="1447" t="s">
        <v>1003</v>
      </c>
      <c r="D145" s="1447"/>
      <c r="E145" s="1447"/>
      <c r="F145" s="1447"/>
      <c r="G145" s="1447"/>
      <c r="H145" s="1447"/>
      <c r="I145" s="1447"/>
    </row>
    <row r="146" spans="1:9" s="138" customFormat="1" ht="15" customHeight="1" thickBot="1" x14ac:dyDescent="0.25">
      <c r="A146" s="12"/>
      <c r="B146" s="12"/>
      <c r="C146" s="12"/>
      <c r="D146" s="12"/>
      <c r="E146" s="12"/>
      <c r="F146" s="12"/>
      <c r="G146" s="12"/>
      <c r="H146" s="488"/>
    </row>
    <row r="147" spans="1:9" s="138" customFormat="1" ht="34.5" customHeight="1" thickBot="1" x14ac:dyDescent="0.25">
      <c r="A147" s="1448" t="s">
        <v>6</v>
      </c>
      <c r="B147" s="1449"/>
      <c r="C147" s="1450"/>
      <c r="D147" s="67" t="s">
        <v>7</v>
      </c>
      <c r="E147" s="67" t="s">
        <v>689</v>
      </c>
      <c r="F147" s="67" t="s">
        <v>147</v>
      </c>
      <c r="G147" s="67" t="s">
        <v>149</v>
      </c>
      <c r="H147" s="1451" t="s">
        <v>148</v>
      </c>
      <c r="I147" s="1452"/>
    </row>
    <row r="148" spans="1:9" s="138" customFormat="1" ht="15" customHeight="1" x14ac:dyDescent="0.2">
      <c r="A148" s="139">
        <v>127</v>
      </c>
      <c r="B148" s="140" t="s">
        <v>428</v>
      </c>
      <c r="C148" s="489" t="s">
        <v>1004</v>
      </c>
      <c r="D148" s="144" t="s">
        <v>1114</v>
      </c>
      <c r="E148" s="147">
        <v>43928</v>
      </c>
      <c r="F148" s="148" t="s">
        <v>1192</v>
      </c>
      <c r="G148" s="145">
        <v>10280.07</v>
      </c>
      <c r="H148" s="493" t="s">
        <v>8</v>
      </c>
      <c r="I148" s="494" t="s">
        <v>9</v>
      </c>
    </row>
    <row r="149" spans="1:9" s="138" customFormat="1" ht="15" customHeight="1" x14ac:dyDescent="0.2">
      <c r="A149" s="1050">
        <v>128</v>
      </c>
      <c r="B149" s="1051" t="s">
        <v>428</v>
      </c>
      <c r="C149" s="1052" t="s">
        <v>1004</v>
      </c>
      <c r="D149" s="1053" t="s">
        <v>1188</v>
      </c>
      <c r="E149" s="1054"/>
      <c r="F149" s="1055"/>
      <c r="G149" s="1056"/>
      <c r="H149" s="1057"/>
      <c r="I149" s="1058"/>
    </row>
    <row r="150" spans="1:9" s="138" customFormat="1" ht="15" customHeight="1" x14ac:dyDescent="0.2">
      <c r="A150" s="139">
        <v>129</v>
      </c>
      <c r="B150" s="140" t="s">
        <v>428</v>
      </c>
      <c r="C150" s="489" t="s">
        <v>1004</v>
      </c>
      <c r="D150" s="146" t="s">
        <v>1114</v>
      </c>
      <c r="E150" s="147">
        <v>43928</v>
      </c>
      <c r="F150" s="148" t="s">
        <v>1193</v>
      </c>
      <c r="G150" s="145">
        <v>1723.55</v>
      </c>
      <c r="H150" s="493" t="s">
        <v>8</v>
      </c>
      <c r="I150" s="494" t="s">
        <v>9</v>
      </c>
    </row>
    <row r="151" spans="1:9" s="138" customFormat="1" ht="15" customHeight="1" x14ac:dyDescent="0.2">
      <c r="A151" s="139">
        <v>130</v>
      </c>
      <c r="B151" s="140" t="s">
        <v>428</v>
      </c>
      <c r="C151" s="489" t="s">
        <v>1004</v>
      </c>
      <c r="D151" s="144" t="s">
        <v>895</v>
      </c>
      <c r="E151" s="147">
        <v>43928</v>
      </c>
      <c r="F151" s="148" t="s">
        <v>1194</v>
      </c>
      <c r="G151" s="145">
        <v>0</v>
      </c>
      <c r="H151" s="493" t="s">
        <v>22</v>
      </c>
      <c r="I151" s="494" t="s">
        <v>429</v>
      </c>
    </row>
    <row r="152" spans="1:9" s="138" customFormat="1" ht="15" customHeight="1" x14ac:dyDescent="0.2">
      <c r="A152" s="139">
        <v>131</v>
      </c>
      <c r="B152" s="140" t="s">
        <v>428</v>
      </c>
      <c r="C152" s="489" t="s">
        <v>1004</v>
      </c>
      <c r="D152" s="144" t="s">
        <v>1195</v>
      </c>
      <c r="E152" s="147">
        <v>43928</v>
      </c>
      <c r="F152" s="148" t="s">
        <v>1196</v>
      </c>
      <c r="G152" s="145">
        <v>13672.96</v>
      </c>
      <c r="H152" s="493" t="s">
        <v>15</v>
      </c>
      <c r="I152" s="494" t="s">
        <v>16</v>
      </c>
    </row>
    <row r="153" spans="1:9" s="138" customFormat="1" ht="22.5" x14ac:dyDescent="0.2">
      <c r="A153" s="139">
        <v>132</v>
      </c>
      <c r="B153" s="140" t="s">
        <v>428</v>
      </c>
      <c r="C153" s="489" t="s">
        <v>1004</v>
      </c>
      <c r="D153" s="146" t="s">
        <v>1197</v>
      </c>
      <c r="E153" s="147">
        <v>43977</v>
      </c>
      <c r="F153" s="148" t="s">
        <v>1198</v>
      </c>
      <c r="G153" s="145">
        <v>0</v>
      </c>
      <c r="H153" s="493" t="s">
        <v>10</v>
      </c>
      <c r="I153" s="494" t="s">
        <v>11</v>
      </c>
    </row>
    <row r="154" spans="1:9" s="138" customFormat="1" ht="15" customHeight="1" x14ac:dyDescent="0.2">
      <c r="A154" s="139">
        <v>133</v>
      </c>
      <c r="B154" s="140" t="s">
        <v>428</v>
      </c>
      <c r="C154" s="489" t="s">
        <v>1004</v>
      </c>
      <c r="D154" s="141" t="s">
        <v>1199</v>
      </c>
      <c r="E154" s="147">
        <v>43977</v>
      </c>
      <c r="F154" s="148" t="s">
        <v>1200</v>
      </c>
      <c r="G154" s="145">
        <v>20.5</v>
      </c>
      <c r="H154" s="493" t="s">
        <v>10</v>
      </c>
      <c r="I154" s="494" t="s">
        <v>11</v>
      </c>
    </row>
    <row r="155" spans="1:9" s="138" customFormat="1" ht="15" customHeight="1" x14ac:dyDescent="0.2">
      <c r="A155" s="139">
        <v>134</v>
      </c>
      <c r="B155" s="140" t="s">
        <v>428</v>
      </c>
      <c r="C155" s="489" t="s">
        <v>1004</v>
      </c>
      <c r="D155" s="144" t="s">
        <v>890</v>
      </c>
      <c r="E155" s="147">
        <v>43977</v>
      </c>
      <c r="F155" s="148" t="s">
        <v>1201</v>
      </c>
      <c r="G155" s="145">
        <v>0</v>
      </c>
      <c r="H155" s="491" t="s">
        <v>20</v>
      </c>
      <c r="I155" s="492" t="s">
        <v>21</v>
      </c>
    </row>
    <row r="156" spans="1:9" s="138" customFormat="1" ht="15" customHeight="1" x14ac:dyDescent="0.2">
      <c r="A156" s="139">
        <v>135</v>
      </c>
      <c r="B156" s="140" t="s">
        <v>428</v>
      </c>
      <c r="C156" s="489" t="s">
        <v>1004</v>
      </c>
      <c r="D156" s="141" t="s">
        <v>1202</v>
      </c>
      <c r="E156" s="147">
        <v>43928</v>
      </c>
      <c r="F156" s="148" t="s">
        <v>1203</v>
      </c>
      <c r="G156" s="145">
        <v>10000</v>
      </c>
      <c r="H156" s="493" t="s">
        <v>15</v>
      </c>
      <c r="I156" s="494" t="s">
        <v>16</v>
      </c>
    </row>
    <row r="157" spans="1:9" s="138" customFormat="1" ht="15" customHeight="1" x14ac:dyDescent="0.2">
      <c r="A157" s="139">
        <v>136</v>
      </c>
      <c r="B157" s="140" t="s">
        <v>428</v>
      </c>
      <c r="C157" s="489" t="s">
        <v>1004</v>
      </c>
      <c r="D157" s="141" t="s">
        <v>694</v>
      </c>
      <c r="E157" s="147">
        <v>43956</v>
      </c>
      <c r="F157" s="148" t="s">
        <v>1204</v>
      </c>
      <c r="G157" s="145">
        <v>0</v>
      </c>
      <c r="H157" s="493" t="s">
        <v>20</v>
      </c>
      <c r="I157" s="494" t="s">
        <v>21</v>
      </c>
    </row>
    <row r="158" spans="1:9" s="138" customFormat="1" ht="15" customHeight="1" x14ac:dyDescent="0.2">
      <c r="A158" s="139">
        <v>137</v>
      </c>
      <c r="B158" s="140" t="s">
        <v>428</v>
      </c>
      <c r="C158" s="489" t="s">
        <v>1004</v>
      </c>
      <c r="D158" s="141" t="s">
        <v>694</v>
      </c>
      <c r="E158" s="147">
        <v>43942</v>
      </c>
      <c r="F158" s="148" t="s">
        <v>1205</v>
      </c>
      <c r="G158" s="145">
        <v>0</v>
      </c>
      <c r="H158" s="493" t="s">
        <v>20</v>
      </c>
      <c r="I158" s="494" t="s">
        <v>21</v>
      </c>
    </row>
    <row r="159" spans="1:9" s="138" customFormat="1" ht="15" customHeight="1" x14ac:dyDescent="0.2">
      <c r="A159" s="139">
        <v>138</v>
      </c>
      <c r="B159" s="140" t="s">
        <v>428</v>
      </c>
      <c r="C159" s="489" t="s">
        <v>1004</v>
      </c>
      <c r="D159" s="141" t="s">
        <v>1114</v>
      </c>
      <c r="E159" s="147">
        <v>43942</v>
      </c>
      <c r="F159" s="148" t="s">
        <v>1206</v>
      </c>
      <c r="G159" s="145">
        <v>67650.880000000005</v>
      </c>
      <c r="H159" s="493" t="s">
        <v>8</v>
      </c>
      <c r="I159" s="494" t="s">
        <v>9</v>
      </c>
    </row>
    <row r="160" spans="1:9" s="138" customFormat="1" ht="15" customHeight="1" x14ac:dyDescent="0.2">
      <c r="A160" s="139">
        <v>139</v>
      </c>
      <c r="B160" s="140" t="s">
        <v>428</v>
      </c>
      <c r="C160" s="489" t="s">
        <v>1004</v>
      </c>
      <c r="D160" s="141" t="s">
        <v>1207</v>
      </c>
      <c r="E160" s="147">
        <v>43977</v>
      </c>
      <c r="F160" s="148" t="s">
        <v>1208</v>
      </c>
      <c r="G160" s="145">
        <v>100</v>
      </c>
      <c r="H160" s="493" t="s">
        <v>10</v>
      </c>
      <c r="I160" s="494" t="s">
        <v>11</v>
      </c>
    </row>
    <row r="161" spans="1:9" s="138" customFormat="1" ht="15" customHeight="1" x14ac:dyDescent="0.2">
      <c r="A161" s="139">
        <v>140</v>
      </c>
      <c r="B161" s="140" t="s">
        <v>428</v>
      </c>
      <c r="C161" s="489" t="s">
        <v>1004</v>
      </c>
      <c r="D161" s="144" t="s">
        <v>895</v>
      </c>
      <c r="E161" s="147">
        <v>43942</v>
      </c>
      <c r="F161" s="148" t="s">
        <v>1209</v>
      </c>
      <c r="G161" s="145">
        <v>0</v>
      </c>
      <c r="H161" s="493" t="s">
        <v>22</v>
      </c>
      <c r="I161" s="490" t="s">
        <v>429</v>
      </c>
    </row>
    <row r="162" spans="1:9" s="138" customFormat="1" ht="15" customHeight="1" x14ac:dyDescent="0.2">
      <c r="A162" s="139">
        <v>141</v>
      </c>
      <c r="B162" s="140" t="s">
        <v>428</v>
      </c>
      <c r="C162" s="489" t="s">
        <v>1004</v>
      </c>
      <c r="D162" s="144" t="s">
        <v>1210</v>
      </c>
      <c r="E162" s="147">
        <v>43942</v>
      </c>
      <c r="F162" s="148" t="s">
        <v>1211</v>
      </c>
      <c r="G162" s="145">
        <v>450</v>
      </c>
      <c r="H162" s="493" t="s">
        <v>12</v>
      </c>
      <c r="I162" s="494" t="s">
        <v>13</v>
      </c>
    </row>
    <row r="163" spans="1:9" s="138" customFormat="1" ht="15" customHeight="1" x14ac:dyDescent="0.2">
      <c r="A163" s="139">
        <v>142</v>
      </c>
      <c r="B163" s="140" t="s">
        <v>428</v>
      </c>
      <c r="C163" s="489" t="s">
        <v>1004</v>
      </c>
      <c r="D163" s="146" t="s">
        <v>1212</v>
      </c>
      <c r="E163" s="147">
        <v>43942</v>
      </c>
      <c r="F163" s="148" t="s">
        <v>1213</v>
      </c>
      <c r="G163" s="145">
        <v>4660</v>
      </c>
      <c r="H163" s="493" t="s">
        <v>18</v>
      </c>
      <c r="I163" s="494" t="s">
        <v>19</v>
      </c>
    </row>
    <row r="164" spans="1:9" s="138" customFormat="1" ht="15" customHeight="1" x14ac:dyDescent="0.2">
      <c r="A164" s="139">
        <v>143</v>
      </c>
      <c r="B164" s="140" t="s">
        <v>428</v>
      </c>
      <c r="C164" s="489" t="s">
        <v>1004</v>
      </c>
      <c r="D164" s="146" t="s">
        <v>1114</v>
      </c>
      <c r="E164" s="147">
        <v>43956</v>
      </c>
      <c r="F164" s="148" t="s">
        <v>1214</v>
      </c>
      <c r="G164" s="145">
        <v>5</v>
      </c>
      <c r="H164" s="493" t="s">
        <v>8</v>
      </c>
      <c r="I164" s="494" t="s">
        <v>9</v>
      </c>
    </row>
    <row r="165" spans="1:9" s="138" customFormat="1" ht="15" customHeight="1" x14ac:dyDescent="0.2">
      <c r="A165" s="139">
        <v>144</v>
      </c>
      <c r="B165" s="140" t="s">
        <v>428</v>
      </c>
      <c r="C165" s="489" t="s">
        <v>1004</v>
      </c>
      <c r="D165" s="144" t="s">
        <v>694</v>
      </c>
      <c r="E165" s="147">
        <v>43956</v>
      </c>
      <c r="F165" s="148" t="s">
        <v>1215</v>
      </c>
      <c r="G165" s="145">
        <v>0</v>
      </c>
      <c r="H165" s="493" t="s">
        <v>20</v>
      </c>
      <c r="I165" s="494" t="s">
        <v>21</v>
      </c>
    </row>
    <row r="166" spans="1:9" s="138" customFormat="1" ht="15" customHeight="1" x14ac:dyDescent="0.2">
      <c r="A166" s="139">
        <v>145</v>
      </c>
      <c r="B166" s="140" t="s">
        <v>428</v>
      </c>
      <c r="C166" s="489" t="s">
        <v>1004</v>
      </c>
      <c r="D166" s="144" t="s">
        <v>878</v>
      </c>
      <c r="E166" s="147">
        <v>43977</v>
      </c>
      <c r="F166" s="148" t="s">
        <v>1216</v>
      </c>
      <c r="G166" s="145">
        <v>0</v>
      </c>
      <c r="H166" s="491" t="s">
        <v>17</v>
      </c>
      <c r="I166" s="492" t="s">
        <v>163</v>
      </c>
    </row>
    <row r="167" spans="1:9" s="138" customFormat="1" ht="15" customHeight="1" x14ac:dyDescent="0.2">
      <c r="A167" s="139">
        <v>146</v>
      </c>
      <c r="B167" s="140" t="s">
        <v>428</v>
      </c>
      <c r="C167" s="489" t="s">
        <v>1004</v>
      </c>
      <c r="D167" s="144" t="s">
        <v>482</v>
      </c>
      <c r="E167" s="147">
        <v>43956</v>
      </c>
      <c r="F167" s="148" t="s">
        <v>1217</v>
      </c>
      <c r="G167" s="145">
        <v>725.63</v>
      </c>
      <c r="H167" s="493" t="s">
        <v>12</v>
      </c>
      <c r="I167" s="494" t="s">
        <v>13</v>
      </c>
    </row>
    <row r="168" spans="1:9" s="138" customFormat="1" ht="15" customHeight="1" x14ac:dyDescent="0.2">
      <c r="A168" s="139">
        <v>147</v>
      </c>
      <c r="B168" s="140" t="s">
        <v>428</v>
      </c>
      <c r="C168" s="489" t="s">
        <v>1004</v>
      </c>
      <c r="D168" s="144" t="s">
        <v>694</v>
      </c>
      <c r="E168" s="147">
        <v>43970</v>
      </c>
      <c r="F168" s="148" t="s">
        <v>1218</v>
      </c>
      <c r="G168" s="145">
        <v>0</v>
      </c>
      <c r="H168" s="493" t="s">
        <v>20</v>
      </c>
      <c r="I168" s="494" t="s">
        <v>21</v>
      </c>
    </row>
    <row r="169" spans="1:9" s="138" customFormat="1" ht="15" customHeight="1" x14ac:dyDescent="0.2">
      <c r="A169" s="139">
        <v>148</v>
      </c>
      <c r="B169" s="140" t="s">
        <v>428</v>
      </c>
      <c r="C169" s="489" t="s">
        <v>1004</v>
      </c>
      <c r="D169" s="144" t="s">
        <v>895</v>
      </c>
      <c r="E169" s="147">
        <v>43956</v>
      </c>
      <c r="F169" s="148" t="s">
        <v>1219</v>
      </c>
      <c r="G169" s="145">
        <v>0</v>
      </c>
      <c r="H169" s="493" t="s">
        <v>22</v>
      </c>
      <c r="I169" s="494" t="s">
        <v>429</v>
      </c>
    </row>
    <row r="170" spans="1:9" s="138" customFormat="1" ht="22.5" x14ac:dyDescent="0.2">
      <c r="A170" s="139">
        <v>149</v>
      </c>
      <c r="B170" s="140" t="s">
        <v>428</v>
      </c>
      <c r="C170" s="489" t="s">
        <v>1004</v>
      </c>
      <c r="D170" s="146" t="s">
        <v>1220</v>
      </c>
      <c r="E170" s="147">
        <v>43956</v>
      </c>
      <c r="F170" s="148" t="s">
        <v>1221</v>
      </c>
      <c r="G170" s="145">
        <v>960.14</v>
      </c>
      <c r="H170" s="493" t="s">
        <v>14</v>
      </c>
      <c r="I170" s="494" t="s">
        <v>394</v>
      </c>
    </row>
    <row r="171" spans="1:9" s="138" customFormat="1" ht="22.5" x14ac:dyDescent="0.2">
      <c r="A171" s="139">
        <v>150</v>
      </c>
      <c r="B171" s="140" t="s">
        <v>428</v>
      </c>
      <c r="C171" s="489" t="s">
        <v>1004</v>
      </c>
      <c r="D171" s="146" t="s">
        <v>1222</v>
      </c>
      <c r="E171" s="147">
        <v>43977</v>
      </c>
      <c r="F171" s="148" t="s">
        <v>1223</v>
      </c>
      <c r="G171" s="145">
        <v>-109000</v>
      </c>
      <c r="H171" s="493"/>
      <c r="I171" s="494" t="s">
        <v>805</v>
      </c>
    </row>
    <row r="172" spans="1:9" s="138" customFormat="1" ht="22.5" x14ac:dyDescent="0.2">
      <c r="A172" s="139">
        <v>151</v>
      </c>
      <c r="B172" s="140" t="s">
        <v>428</v>
      </c>
      <c r="C172" s="489" t="s">
        <v>1004</v>
      </c>
      <c r="D172" s="146" t="s">
        <v>1224</v>
      </c>
      <c r="E172" s="147">
        <v>43977</v>
      </c>
      <c r="F172" s="148" t="s">
        <v>1225</v>
      </c>
      <c r="G172" s="145">
        <v>0</v>
      </c>
      <c r="H172" s="493" t="s">
        <v>17</v>
      </c>
      <c r="I172" s="494" t="s">
        <v>163</v>
      </c>
    </row>
    <row r="173" spans="1:9" s="138" customFormat="1" ht="15" customHeight="1" x14ac:dyDescent="0.2">
      <c r="A173" s="139">
        <v>152</v>
      </c>
      <c r="B173" s="140" t="s">
        <v>428</v>
      </c>
      <c r="C173" s="489" t="s">
        <v>1004</v>
      </c>
      <c r="D173" s="144" t="s">
        <v>698</v>
      </c>
      <c r="E173" s="147">
        <v>43956</v>
      </c>
      <c r="F173" s="148" t="s">
        <v>1226</v>
      </c>
      <c r="G173" s="145">
        <v>39.86</v>
      </c>
      <c r="H173" s="493" t="s">
        <v>8</v>
      </c>
      <c r="I173" s="494" t="s">
        <v>9</v>
      </c>
    </row>
    <row r="174" spans="1:9" s="138" customFormat="1" ht="15" customHeight="1" x14ac:dyDescent="0.2">
      <c r="A174" s="133">
        <v>153</v>
      </c>
      <c r="B174" s="134" t="s">
        <v>428</v>
      </c>
      <c r="C174" s="489" t="s">
        <v>1004</v>
      </c>
      <c r="D174" s="653" t="s">
        <v>1114</v>
      </c>
      <c r="E174" s="136">
        <v>43970</v>
      </c>
      <c r="F174" s="650" t="s">
        <v>1227</v>
      </c>
      <c r="G174" s="651">
        <v>2734.78</v>
      </c>
      <c r="H174" s="652" t="s">
        <v>8</v>
      </c>
      <c r="I174" s="490" t="s">
        <v>9</v>
      </c>
    </row>
    <row r="175" spans="1:9" s="138" customFormat="1" ht="15" customHeight="1" x14ac:dyDescent="0.2">
      <c r="A175" s="139">
        <v>154</v>
      </c>
      <c r="B175" s="140" t="s">
        <v>428</v>
      </c>
      <c r="C175" s="489" t="s">
        <v>1004</v>
      </c>
      <c r="D175" s="146" t="s">
        <v>895</v>
      </c>
      <c r="E175" s="147">
        <v>43970</v>
      </c>
      <c r="F175" s="148" t="s">
        <v>1228</v>
      </c>
      <c r="G175" s="145">
        <v>0</v>
      </c>
      <c r="H175" s="493" t="s">
        <v>22</v>
      </c>
      <c r="I175" s="494" t="s">
        <v>429</v>
      </c>
    </row>
    <row r="176" spans="1:9" s="138" customFormat="1" ht="15" customHeight="1" x14ac:dyDescent="0.2">
      <c r="A176" s="139">
        <v>155</v>
      </c>
      <c r="B176" s="140" t="s">
        <v>428</v>
      </c>
      <c r="C176" s="489" t="s">
        <v>1004</v>
      </c>
      <c r="D176" s="144" t="s">
        <v>1229</v>
      </c>
      <c r="E176" s="147">
        <v>43977</v>
      </c>
      <c r="F176" s="148" t="s">
        <v>1230</v>
      </c>
      <c r="G176" s="145">
        <v>18</v>
      </c>
      <c r="H176" s="493" t="s">
        <v>12</v>
      </c>
      <c r="I176" s="494" t="s">
        <v>13</v>
      </c>
    </row>
    <row r="177" spans="1:9" ht="15" customHeight="1" x14ac:dyDescent="0.2">
      <c r="A177" s="133">
        <v>156</v>
      </c>
      <c r="B177" s="134" t="s">
        <v>428</v>
      </c>
      <c r="C177" s="489" t="s">
        <v>1004</v>
      </c>
      <c r="D177" s="653" t="s">
        <v>1231</v>
      </c>
      <c r="E177" s="136">
        <v>43970</v>
      </c>
      <c r="F177" s="650" t="s">
        <v>1232</v>
      </c>
      <c r="G177" s="651">
        <v>16166.14</v>
      </c>
      <c r="H177" s="652" t="s">
        <v>12</v>
      </c>
      <c r="I177" s="490" t="s">
        <v>13</v>
      </c>
    </row>
    <row r="178" spans="1:9" s="138" customFormat="1" ht="22.5" x14ac:dyDescent="0.2">
      <c r="A178" s="139">
        <v>157</v>
      </c>
      <c r="B178" s="140" t="s">
        <v>428</v>
      </c>
      <c r="C178" s="489" t="s">
        <v>1004</v>
      </c>
      <c r="D178" s="144" t="s">
        <v>1233</v>
      </c>
      <c r="E178" s="147">
        <v>43977</v>
      </c>
      <c r="F178" s="148" t="s">
        <v>1234</v>
      </c>
      <c r="G178" s="145">
        <v>0</v>
      </c>
      <c r="H178" s="493" t="s">
        <v>12</v>
      </c>
      <c r="I178" s="494" t="s">
        <v>13</v>
      </c>
    </row>
    <row r="179" spans="1:9" s="138" customFormat="1" ht="15" customHeight="1" x14ac:dyDescent="0.2">
      <c r="A179" s="139">
        <v>158</v>
      </c>
      <c r="B179" s="140" t="s">
        <v>428</v>
      </c>
      <c r="C179" s="489" t="s">
        <v>1004</v>
      </c>
      <c r="D179" s="141" t="s">
        <v>481</v>
      </c>
      <c r="E179" s="147">
        <v>43970</v>
      </c>
      <c r="F179" s="148" t="s">
        <v>1235</v>
      </c>
      <c r="G179" s="145">
        <v>462</v>
      </c>
      <c r="H179" s="493" t="s">
        <v>17</v>
      </c>
      <c r="I179" s="494" t="s">
        <v>163</v>
      </c>
    </row>
    <row r="180" spans="1:9" s="138" customFormat="1" ht="15" customHeight="1" x14ac:dyDescent="0.2">
      <c r="A180" s="139">
        <v>159</v>
      </c>
      <c r="B180" s="140" t="s">
        <v>428</v>
      </c>
      <c r="C180" s="489" t="s">
        <v>1004</v>
      </c>
      <c r="D180" s="141" t="s">
        <v>698</v>
      </c>
      <c r="E180" s="147">
        <v>43970</v>
      </c>
      <c r="F180" s="148" t="s">
        <v>1236</v>
      </c>
      <c r="G180" s="145">
        <v>37.04</v>
      </c>
      <c r="H180" s="493" t="s">
        <v>8</v>
      </c>
      <c r="I180" s="494" t="s">
        <v>9</v>
      </c>
    </row>
    <row r="181" spans="1:9" s="138" customFormat="1" ht="15" customHeight="1" x14ac:dyDescent="0.2">
      <c r="A181" s="139">
        <v>160</v>
      </c>
      <c r="B181" s="140" t="s">
        <v>428</v>
      </c>
      <c r="C181" s="489" t="s">
        <v>1004</v>
      </c>
      <c r="D181" s="144" t="s">
        <v>430</v>
      </c>
      <c r="E181" s="147">
        <v>43970</v>
      </c>
      <c r="F181" s="148" t="s">
        <v>1237</v>
      </c>
      <c r="G181" s="145">
        <v>16</v>
      </c>
      <c r="H181" s="493" t="s">
        <v>10</v>
      </c>
      <c r="I181" s="494" t="s">
        <v>11</v>
      </c>
    </row>
    <row r="182" spans="1:9" s="138" customFormat="1" ht="15" customHeight="1" x14ac:dyDescent="0.2">
      <c r="A182" s="133">
        <v>161</v>
      </c>
      <c r="B182" s="134" t="s">
        <v>428</v>
      </c>
      <c r="C182" s="489" t="s">
        <v>1004</v>
      </c>
      <c r="D182" s="653" t="s">
        <v>810</v>
      </c>
      <c r="E182" s="136">
        <v>43970</v>
      </c>
      <c r="F182" s="650" t="s">
        <v>1238</v>
      </c>
      <c r="G182" s="651">
        <v>57.74</v>
      </c>
      <c r="H182" s="493" t="s">
        <v>10</v>
      </c>
      <c r="I182" s="494" t="s">
        <v>11</v>
      </c>
    </row>
    <row r="183" spans="1:9" s="138" customFormat="1" ht="15" customHeight="1" x14ac:dyDescent="0.2">
      <c r="A183" s="139">
        <v>162</v>
      </c>
      <c r="B183" s="140" t="s">
        <v>428</v>
      </c>
      <c r="C183" s="489" t="s">
        <v>1004</v>
      </c>
      <c r="D183" s="141" t="s">
        <v>1239</v>
      </c>
      <c r="E183" s="147">
        <v>43970</v>
      </c>
      <c r="F183" s="148" t="s">
        <v>1240</v>
      </c>
      <c r="G183" s="145">
        <v>104.25</v>
      </c>
      <c r="H183" s="493" t="s">
        <v>22</v>
      </c>
      <c r="I183" s="494" t="s">
        <v>429</v>
      </c>
    </row>
    <row r="184" spans="1:9" s="138" customFormat="1" ht="22.5" x14ac:dyDescent="0.2">
      <c r="A184" s="139">
        <v>163</v>
      </c>
      <c r="B184" s="140" t="s">
        <v>428</v>
      </c>
      <c r="C184" s="489" t="s">
        <v>1004</v>
      </c>
      <c r="D184" s="146" t="s">
        <v>1241</v>
      </c>
      <c r="E184" s="147">
        <v>43977</v>
      </c>
      <c r="F184" s="148" t="s">
        <v>1242</v>
      </c>
      <c r="G184" s="145">
        <v>0</v>
      </c>
      <c r="H184" s="493" t="s">
        <v>12</v>
      </c>
      <c r="I184" s="494" t="s">
        <v>13</v>
      </c>
    </row>
    <row r="185" spans="1:9" s="138" customFormat="1" ht="15" customHeight="1" x14ac:dyDescent="0.2">
      <c r="A185" s="139">
        <v>164</v>
      </c>
      <c r="B185" s="140" t="s">
        <v>428</v>
      </c>
      <c r="C185" s="803" t="s">
        <v>1004</v>
      </c>
      <c r="D185" s="141" t="s">
        <v>809</v>
      </c>
      <c r="E185" s="147">
        <v>43991</v>
      </c>
      <c r="F185" s="148" t="s">
        <v>1243</v>
      </c>
      <c r="G185" s="145">
        <v>21.6</v>
      </c>
      <c r="H185" s="493" t="s">
        <v>14</v>
      </c>
      <c r="I185" s="494" t="s">
        <v>394</v>
      </c>
    </row>
    <row r="186" spans="1:9" s="138" customFormat="1" ht="22.5" x14ac:dyDescent="0.2">
      <c r="A186" s="133">
        <v>165</v>
      </c>
      <c r="B186" s="134" t="s">
        <v>428</v>
      </c>
      <c r="C186" s="489" t="s">
        <v>1004</v>
      </c>
      <c r="D186" s="800" t="s">
        <v>889</v>
      </c>
      <c r="E186" s="136">
        <v>43977</v>
      </c>
      <c r="F186" s="650" t="s">
        <v>1244</v>
      </c>
      <c r="G186" s="651">
        <v>0</v>
      </c>
      <c r="H186" s="652" t="s">
        <v>14</v>
      </c>
      <c r="I186" s="490" t="s">
        <v>394</v>
      </c>
    </row>
    <row r="187" spans="1:9" s="138" customFormat="1" ht="15" customHeight="1" x14ac:dyDescent="0.2">
      <c r="A187" s="139">
        <v>166</v>
      </c>
      <c r="B187" s="140" t="s">
        <v>428</v>
      </c>
      <c r="C187" s="489" t="s">
        <v>1004</v>
      </c>
      <c r="D187" s="141" t="s">
        <v>1245</v>
      </c>
      <c r="E187" s="147">
        <v>43970</v>
      </c>
      <c r="F187" s="148" t="s">
        <v>1246</v>
      </c>
      <c r="G187" s="145">
        <v>60000</v>
      </c>
      <c r="H187" s="493" t="s">
        <v>20</v>
      </c>
      <c r="I187" s="494" t="s">
        <v>21</v>
      </c>
    </row>
    <row r="188" spans="1:9" s="138" customFormat="1" ht="15" customHeight="1" x14ac:dyDescent="0.2">
      <c r="A188" s="139">
        <v>167</v>
      </c>
      <c r="B188" s="140" t="s">
        <v>428</v>
      </c>
      <c r="C188" s="489" t="s">
        <v>1004</v>
      </c>
      <c r="D188" s="141" t="s">
        <v>1247</v>
      </c>
      <c r="E188" s="147">
        <v>43977</v>
      </c>
      <c r="F188" s="148" t="s">
        <v>1248</v>
      </c>
      <c r="G188" s="145">
        <v>0</v>
      </c>
      <c r="H188" s="493" t="s">
        <v>22</v>
      </c>
      <c r="I188" s="494" t="s">
        <v>429</v>
      </c>
    </row>
    <row r="189" spans="1:9" s="138" customFormat="1" ht="15" customHeight="1" x14ac:dyDescent="0.2">
      <c r="A189" s="139">
        <v>168</v>
      </c>
      <c r="B189" s="140" t="s">
        <v>428</v>
      </c>
      <c r="C189" s="489" t="s">
        <v>1004</v>
      </c>
      <c r="D189" s="141" t="s">
        <v>1249</v>
      </c>
      <c r="E189" s="147">
        <v>44005</v>
      </c>
      <c r="F189" s="148" t="s">
        <v>1250</v>
      </c>
      <c r="G189" s="145">
        <v>0</v>
      </c>
      <c r="H189" s="493" t="s">
        <v>20</v>
      </c>
      <c r="I189" s="494" t="s">
        <v>21</v>
      </c>
    </row>
    <row r="190" spans="1:9" s="138" customFormat="1" ht="15" customHeight="1" x14ac:dyDescent="0.2">
      <c r="A190" s="900"/>
      <c r="B190" s="1047"/>
      <c r="C190" s="901"/>
      <c r="D190" s="900"/>
      <c r="E190" s="1048"/>
      <c r="F190" s="902"/>
      <c r="G190" s="1049"/>
      <c r="H190" s="903"/>
      <c r="I190" s="900"/>
    </row>
    <row r="191" spans="1:9" s="500" customFormat="1" ht="15" customHeight="1" x14ac:dyDescent="0.2">
      <c r="A191" s="12"/>
      <c r="B191" s="12"/>
      <c r="C191" s="12"/>
      <c r="D191" s="12"/>
      <c r="E191" s="12"/>
      <c r="F191" s="12"/>
      <c r="G191" s="12"/>
      <c r="H191" s="1445" t="s">
        <v>695</v>
      </c>
      <c r="I191" s="1445"/>
    </row>
    <row r="192" spans="1:9" s="500" customFormat="1" ht="16.5" customHeight="1" x14ac:dyDescent="0.2">
      <c r="A192" s="12"/>
      <c r="B192" s="12"/>
      <c r="C192" s="1446" t="s">
        <v>99</v>
      </c>
      <c r="D192" s="1446"/>
      <c r="E192" s="1446"/>
      <c r="F192" s="1446"/>
      <c r="G192" s="1446"/>
      <c r="H192" s="1446"/>
      <c r="I192" s="1446"/>
    </row>
    <row r="193" spans="1:9" s="500" customFormat="1" ht="15" customHeight="1" x14ac:dyDescent="0.2">
      <c r="A193" s="12"/>
      <c r="B193" s="12"/>
      <c r="C193" s="1447" t="s">
        <v>1003</v>
      </c>
      <c r="D193" s="1447"/>
      <c r="E193" s="1447"/>
      <c r="F193" s="1447"/>
      <c r="G193" s="1447"/>
      <c r="H193" s="1447"/>
      <c r="I193" s="1447"/>
    </row>
    <row r="194" spans="1:9" s="500" customFormat="1" ht="15" customHeight="1" thickBot="1" x14ac:dyDescent="0.25">
      <c r="A194" s="12"/>
      <c r="B194" s="12"/>
      <c r="C194" s="12"/>
      <c r="D194" s="12"/>
      <c r="E194" s="12"/>
      <c r="F194" s="12"/>
      <c r="G194" s="12"/>
      <c r="H194" s="488"/>
      <c r="I194" s="138"/>
    </row>
    <row r="195" spans="1:9" s="500" customFormat="1" ht="34.5" customHeight="1" thickBot="1" x14ac:dyDescent="0.25">
      <c r="A195" s="1448" t="s">
        <v>6</v>
      </c>
      <c r="B195" s="1449"/>
      <c r="C195" s="1450"/>
      <c r="D195" s="67" t="s">
        <v>7</v>
      </c>
      <c r="E195" s="67" t="s">
        <v>689</v>
      </c>
      <c r="F195" s="67" t="s">
        <v>147</v>
      </c>
      <c r="G195" s="67" t="s">
        <v>149</v>
      </c>
      <c r="H195" s="1451" t="s">
        <v>148</v>
      </c>
      <c r="I195" s="1452"/>
    </row>
    <row r="196" spans="1:9" s="138" customFormat="1" ht="22.5" x14ac:dyDescent="0.2">
      <c r="A196" s="139">
        <v>169</v>
      </c>
      <c r="B196" s="140" t="s">
        <v>428</v>
      </c>
      <c r="C196" s="489" t="s">
        <v>1004</v>
      </c>
      <c r="D196" s="146" t="s">
        <v>1251</v>
      </c>
      <c r="E196" s="147">
        <v>44005</v>
      </c>
      <c r="F196" s="148" t="s">
        <v>1252</v>
      </c>
      <c r="G196" s="145">
        <v>0</v>
      </c>
      <c r="H196" s="493" t="s">
        <v>8</v>
      </c>
      <c r="I196" s="494" t="s">
        <v>9</v>
      </c>
    </row>
    <row r="197" spans="1:9" s="138" customFormat="1" ht="15" customHeight="1" x14ac:dyDescent="0.2">
      <c r="A197" s="139">
        <v>170</v>
      </c>
      <c r="B197" s="140" t="s">
        <v>428</v>
      </c>
      <c r="C197" s="489" t="s">
        <v>1004</v>
      </c>
      <c r="D197" s="141" t="s">
        <v>1253</v>
      </c>
      <c r="E197" s="147">
        <v>44005</v>
      </c>
      <c r="F197" s="148" t="s">
        <v>1254</v>
      </c>
      <c r="G197" s="145">
        <v>0</v>
      </c>
      <c r="H197" s="493" t="s">
        <v>8</v>
      </c>
      <c r="I197" s="494" t="s">
        <v>9</v>
      </c>
    </row>
    <row r="198" spans="1:9" s="138" customFormat="1" ht="22.5" x14ac:dyDescent="0.2">
      <c r="A198" s="139">
        <v>171</v>
      </c>
      <c r="B198" s="140" t="s">
        <v>428</v>
      </c>
      <c r="C198" s="489" t="s">
        <v>1004</v>
      </c>
      <c r="D198" s="146" t="s">
        <v>1255</v>
      </c>
      <c r="E198" s="147">
        <v>44005</v>
      </c>
      <c r="F198" s="148" t="s">
        <v>1256</v>
      </c>
      <c r="G198" s="145">
        <v>701.9</v>
      </c>
      <c r="H198" s="493" t="s">
        <v>14</v>
      </c>
      <c r="I198" s="494" t="s">
        <v>394</v>
      </c>
    </row>
    <row r="199" spans="1:9" s="138" customFormat="1" ht="15" customHeight="1" x14ac:dyDescent="0.2">
      <c r="A199" s="139">
        <v>172</v>
      </c>
      <c r="B199" s="140" t="s">
        <v>428</v>
      </c>
      <c r="C199" s="489" t="s">
        <v>1004</v>
      </c>
      <c r="D199" s="144" t="s">
        <v>885</v>
      </c>
      <c r="E199" s="147">
        <v>44005</v>
      </c>
      <c r="F199" s="148" t="s">
        <v>1257</v>
      </c>
      <c r="G199" s="145">
        <v>0</v>
      </c>
      <c r="H199" s="493" t="s">
        <v>14</v>
      </c>
      <c r="I199" s="494" t="s">
        <v>394</v>
      </c>
    </row>
    <row r="200" spans="1:9" s="138" customFormat="1" ht="15" customHeight="1" x14ac:dyDescent="0.2">
      <c r="A200" s="139">
        <v>173</v>
      </c>
      <c r="B200" s="140" t="s">
        <v>428</v>
      </c>
      <c r="C200" s="489" t="s">
        <v>1004</v>
      </c>
      <c r="D200" s="144" t="s">
        <v>395</v>
      </c>
      <c r="E200" s="147">
        <v>44005</v>
      </c>
      <c r="F200" s="148" t="s">
        <v>1258</v>
      </c>
      <c r="G200" s="145">
        <v>0</v>
      </c>
      <c r="H200" s="493" t="s">
        <v>8</v>
      </c>
      <c r="I200" s="490" t="s">
        <v>9</v>
      </c>
    </row>
    <row r="201" spans="1:9" s="138" customFormat="1" ht="15" customHeight="1" x14ac:dyDescent="0.2">
      <c r="A201" s="139">
        <v>174</v>
      </c>
      <c r="B201" s="140" t="s">
        <v>428</v>
      </c>
      <c r="C201" s="489" t="s">
        <v>1004</v>
      </c>
      <c r="D201" s="144" t="s">
        <v>1259</v>
      </c>
      <c r="E201" s="147">
        <v>44005</v>
      </c>
      <c r="F201" s="148" t="s">
        <v>1260</v>
      </c>
      <c r="G201" s="145">
        <v>0</v>
      </c>
      <c r="H201" s="493" t="s">
        <v>8</v>
      </c>
      <c r="I201" s="494" t="s">
        <v>9</v>
      </c>
    </row>
    <row r="202" spans="1:9" s="138" customFormat="1" ht="22.5" x14ac:dyDescent="0.2">
      <c r="A202" s="139">
        <v>175</v>
      </c>
      <c r="B202" s="140" t="s">
        <v>428</v>
      </c>
      <c r="C202" s="489" t="s">
        <v>1004</v>
      </c>
      <c r="D202" s="146" t="s">
        <v>1261</v>
      </c>
      <c r="E202" s="147">
        <v>44005</v>
      </c>
      <c r="F202" s="148" t="s">
        <v>1262</v>
      </c>
      <c r="G202" s="145">
        <v>0</v>
      </c>
      <c r="H202" s="493" t="s">
        <v>20</v>
      </c>
      <c r="I202" s="494" t="s">
        <v>21</v>
      </c>
    </row>
    <row r="203" spans="1:9" s="138" customFormat="1" ht="15" customHeight="1" x14ac:dyDescent="0.2">
      <c r="A203" s="139">
        <v>176</v>
      </c>
      <c r="B203" s="140" t="s">
        <v>428</v>
      </c>
      <c r="C203" s="489" t="s">
        <v>1004</v>
      </c>
      <c r="D203" s="141" t="s">
        <v>894</v>
      </c>
      <c r="E203" s="147">
        <v>43991</v>
      </c>
      <c r="F203" s="148" t="s">
        <v>1263</v>
      </c>
      <c r="G203" s="145">
        <v>0</v>
      </c>
      <c r="H203" s="493" t="s">
        <v>20</v>
      </c>
      <c r="I203" s="494" t="s">
        <v>21</v>
      </c>
    </row>
    <row r="204" spans="1:9" s="138" customFormat="1" ht="22.5" x14ac:dyDescent="0.2">
      <c r="A204" s="139">
        <v>177</v>
      </c>
      <c r="B204" s="140" t="s">
        <v>428</v>
      </c>
      <c r="C204" s="489" t="s">
        <v>1004</v>
      </c>
      <c r="D204" s="146" t="s">
        <v>1264</v>
      </c>
      <c r="E204" s="147">
        <v>43991</v>
      </c>
      <c r="F204" s="148" t="s">
        <v>1265</v>
      </c>
      <c r="G204" s="145">
        <v>0</v>
      </c>
      <c r="H204" s="493" t="s">
        <v>20</v>
      </c>
      <c r="I204" s="494" t="s">
        <v>21</v>
      </c>
    </row>
    <row r="205" spans="1:9" s="138" customFormat="1" ht="15" customHeight="1" x14ac:dyDescent="0.2">
      <c r="A205" s="139">
        <v>178</v>
      </c>
      <c r="B205" s="140" t="s">
        <v>428</v>
      </c>
      <c r="C205" s="489" t="s">
        <v>1004</v>
      </c>
      <c r="D205" s="141" t="s">
        <v>1266</v>
      </c>
      <c r="E205" s="147">
        <v>44005</v>
      </c>
      <c r="F205" s="148" t="s">
        <v>1267</v>
      </c>
      <c r="G205" s="145">
        <v>2022.23</v>
      </c>
      <c r="H205" s="493" t="s">
        <v>20</v>
      </c>
      <c r="I205" s="494" t="s">
        <v>21</v>
      </c>
    </row>
    <row r="206" spans="1:9" s="138" customFormat="1" ht="15" customHeight="1" x14ac:dyDescent="0.2">
      <c r="A206" s="139">
        <v>179</v>
      </c>
      <c r="B206" s="140" t="s">
        <v>428</v>
      </c>
      <c r="C206" s="489" t="s">
        <v>1004</v>
      </c>
      <c r="D206" s="141" t="s">
        <v>1088</v>
      </c>
      <c r="E206" s="147">
        <v>43991</v>
      </c>
      <c r="F206" s="148" t="s">
        <v>1268</v>
      </c>
      <c r="G206" s="145">
        <v>127</v>
      </c>
      <c r="H206" s="493" t="s">
        <v>8</v>
      </c>
      <c r="I206" s="494" t="s">
        <v>9</v>
      </c>
    </row>
    <row r="207" spans="1:9" s="138" customFormat="1" ht="22.5" x14ac:dyDescent="0.2">
      <c r="A207" s="139">
        <v>180</v>
      </c>
      <c r="B207" s="140" t="s">
        <v>428</v>
      </c>
      <c r="C207" s="489" t="s">
        <v>1004</v>
      </c>
      <c r="D207" s="146" t="s">
        <v>1269</v>
      </c>
      <c r="E207" s="147">
        <v>44005</v>
      </c>
      <c r="F207" s="148" t="s">
        <v>1270</v>
      </c>
      <c r="G207" s="145">
        <v>0</v>
      </c>
      <c r="H207" s="493" t="s">
        <v>10</v>
      </c>
      <c r="I207" s="494" t="s">
        <v>11</v>
      </c>
    </row>
    <row r="208" spans="1:9" s="138" customFormat="1" ht="22.5" x14ac:dyDescent="0.2">
      <c r="A208" s="139">
        <v>181</v>
      </c>
      <c r="B208" s="140" t="s">
        <v>428</v>
      </c>
      <c r="C208" s="489" t="s">
        <v>1004</v>
      </c>
      <c r="D208" s="146" t="s">
        <v>887</v>
      </c>
      <c r="E208" s="147">
        <v>44005</v>
      </c>
      <c r="F208" s="148" t="s">
        <v>1271</v>
      </c>
      <c r="G208" s="145">
        <v>0</v>
      </c>
      <c r="H208" s="493" t="s">
        <v>22</v>
      </c>
      <c r="I208" s="494" t="s">
        <v>429</v>
      </c>
    </row>
    <row r="209" spans="1:9" s="138" customFormat="1" ht="22.5" x14ac:dyDescent="0.2">
      <c r="A209" s="139">
        <v>182</v>
      </c>
      <c r="B209" s="140" t="s">
        <v>428</v>
      </c>
      <c r="C209" s="489" t="s">
        <v>1004</v>
      </c>
      <c r="D209" s="146" t="s">
        <v>1272</v>
      </c>
      <c r="E209" s="147">
        <v>44005</v>
      </c>
      <c r="F209" s="148" t="s">
        <v>1273</v>
      </c>
      <c r="G209" s="145">
        <v>0</v>
      </c>
      <c r="H209" s="493" t="s">
        <v>10</v>
      </c>
      <c r="I209" s="494" t="s">
        <v>11</v>
      </c>
    </row>
    <row r="210" spans="1:9" s="138" customFormat="1" ht="15" customHeight="1" x14ac:dyDescent="0.2">
      <c r="A210" s="139">
        <v>183</v>
      </c>
      <c r="B210" s="140" t="s">
        <v>428</v>
      </c>
      <c r="C210" s="489" t="s">
        <v>1004</v>
      </c>
      <c r="D210" s="141" t="s">
        <v>1274</v>
      </c>
      <c r="E210" s="147">
        <v>44005</v>
      </c>
      <c r="F210" s="148" t="s">
        <v>1275</v>
      </c>
      <c r="G210" s="145">
        <v>0</v>
      </c>
      <c r="H210" s="493" t="s">
        <v>14</v>
      </c>
      <c r="I210" s="494" t="s">
        <v>394</v>
      </c>
    </row>
    <row r="211" spans="1:9" s="138" customFormat="1" ht="22.5" x14ac:dyDescent="0.2">
      <c r="A211" s="139">
        <v>184</v>
      </c>
      <c r="B211" s="140" t="s">
        <v>428</v>
      </c>
      <c r="C211" s="489" t="s">
        <v>1004</v>
      </c>
      <c r="D211" s="146" t="s">
        <v>1276</v>
      </c>
      <c r="E211" s="147">
        <v>44005</v>
      </c>
      <c r="F211" s="148" t="s">
        <v>1277</v>
      </c>
      <c r="G211" s="145">
        <v>0</v>
      </c>
      <c r="H211" s="493" t="s">
        <v>14</v>
      </c>
      <c r="I211" s="494" t="s">
        <v>394</v>
      </c>
    </row>
    <row r="212" spans="1:9" ht="22.5" x14ac:dyDescent="0.2">
      <c r="A212" s="133">
        <v>185</v>
      </c>
      <c r="B212" s="134" t="s">
        <v>428</v>
      </c>
      <c r="C212" s="489" t="s">
        <v>1004</v>
      </c>
      <c r="D212" s="800" t="s">
        <v>1278</v>
      </c>
      <c r="E212" s="136">
        <v>44005</v>
      </c>
      <c r="F212" s="650" t="s">
        <v>1279</v>
      </c>
      <c r="G212" s="651">
        <v>0</v>
      </c>
      <c r="H212" s="652" t="s">
        <v>14</v>
      </c>
      <c r="I212" s="490" t="s">
        <v>394</v>
      </c>
    </row>
    <row r="213" spans="1:9" ht="15" customHeight="1" x14ac:dyDescent="0.2">
      <c r="A213" s="139">
        <v>186</v>
      </c>
      <c r="B213" s="140" t="s">
        <v>428</v>
      </c>
      <c r="C213" s="489" t="s">
        <v>1004</v>
      </c>
      <c r="D213" s="141" t="s">
        <v>1280</v>
      </c>
      <c r="E213" s="147">
        <v>43991</v>
      </c>
      <c r="F213" s="148" t="s">
        <v>1281</v>
      </c>
      <c r="G213" s="145">
        <v>103772.88</v>
      </c>
      <c r="H213" s="493" t="s">
        <v>20</v>
      </c>
      <c r="I213" s="494" t="s">
        <v>21</v>
      </c>
    </row>
    <row r="214" spans="1:9" s="138" customFormat="1" ht="15" customHeight="1" x14ac:dyDescent="0.2">
      <c r="A214" s="139">
        <v>187</v>
      </c>
      <c r="B214" s="140" t="s">
        <v>428</v>
      </c>
      <c r="C214" s="489" t="s">
        <v>1004</v>
      </c>
      <c r="D214" s="144" t="s">
        <v>481</v>
      </c>
      <c r="E214" s="147">
        <v>43991</v>
      </c>
      <c r="F214" s="148" t="s">
        <v>1282</v>
      </c>
      <c r="G214" s="145">
        <v>238</v>
      </c>
      <c r="H214" s="493" t="s">
        <v>17</v>
      </c>
      <c r="I214" s="494" t="s">
        <v>163</v>
      </c>
    </row>
    <row r="215" spans="1:9" s="138" customFormat="1" ht="15" customHeight="1" x14ac:dyDescent="0.2">
      <c r="A215" s="139">
        <v>188</v>
      </c>
      <c r="B215" s="140" t="s">
        <v>428</v>
      </c>
      <c r="C215" s="489" t="s">
        <v>1004</v>
      </c>
      <c r="D215" s="144" t="s">
        <v>151</v>
      </c>
      <c r="E215" s="147">
        <v>43991</v>
      </c>
      <c r="F215" s="148" t="s">
        <v>1283</v>
      </c>
      <c r="G215" s="145">
        <v>4119.3900000000003</v>
      </c>
      <c r="H215" s="493" t="s">
        <v>12</v>
      </c>
      <c r="I215" s="494" t="s">
        <v>13</v>
      </c>
    </row>
    <row r="216" spans="1:9" s="138" customFormat="1" ht="22.5" x14ac:dyDescent="0.2">
      <c r="A216" s="139">
        <v>189</v>
      </c>
      <c r="B216" s="140" t="s">
        <v>428</v>
      </c>
      <c r="C216" s="489" t="s">
        <v>1004</v>
      </c>
      <c r="D216" s="146" t="s">
        <v>883</v>
      </c>
      <c r="E216" s="147">
        <v>43991</v>
      </c>
      <c r="F216" s="148" t="s">
        <v>1284</v>
      </c>
      <c r="G216" s="145">
        <v>0</v>
      </c>
      <c r="H216" s="493" t="s">
        <v>12</v>
      </c>
      <c r="I216" s="494" t="s">
        <v>13</v>
      </c>
    </row>
    <row r="217" spans="1:9" s="138" customFormat="1" ht="15" customHeight="1" x14ac:dyDescent="0.2">
      <c r="A217" s="139">
        <v>190</v>
      </c>
      <c r="B217" s="140" t="s">
        <v>428</v>
      </c>
      <c r="C217" s="489" t="s">
        <v>1004</v>
      </c>
      <c r="D217" s="144" t="s">
        <v>1285</v>
      </c>
      <c r="E217" s="147">
        <v>43991</v>
      </c>
      <c r="F217" s="148" t="s">
        <v>1286</v>
      </c>
      <c r="G217" s="145">
        <v>34.380000000000003</v>
      </c>
      <c r="H217" s="493" t="s">
        <v>23</v>
      </c>
      <c r="I217" s="494" t="s">
        <v>24</v>
      </c>
    </row>
    <row r="218" spans="1:9" s="138" customFormat="1" ht="15" customHeight="1" x14ac:dyDescent="0.2">
      <c r="A218" s="139">
        <v>191</v>
      </c>
      <c r="B218" s="140" t="s">
        <v>428</v>
      </c>
      <c r="C218" s="489" t="s">
        <v>1004</v>
      </c>
      <c r="D218" s="146" t="s">
        <v>1212</v>
      </c>
      <c r="E218" s="147">
        <v>43991</v>
      </c>
      <c r="F218" s="148" t="s">
        <v>1287</v>
      </c>
      <c r="G218" s="145">
        <v>630</v>
      </c>
      <c r="H218" s="493" t="s">
        <v>18</v>
      </c>
      <c r="I218" s="494" t="s">
        <v>19</v>
      </c>
    </row>
    <row r="219" spans="1:9" s="138" customFormat="1" ht="15" customHeight="1" x14ac:dyDescent="0.2">
      <c r="A219" s="139">
        <v>192</v>
      </c>
      <c r="B219" s="140" t="s">
        <v>428</v>
      </c>
      <c r="C219" s="489" t="s">
        <v>1004</v>
      </c>
      <c r="D219" s="141" t="s">
        <v>1212</v>
      </c>
      <c r="E219" s="147">
        <v>43991</v>
      </c>
      <c r="F219" s="148" t="s">
        <v>1288</v>
      </c>
      <c r="G219" s="145">
        <v>755</v>
      </c>
      <c r="H219" s="493" t="s">
        <v>18</v>
      </c>
      <c r="I219" s="490" t="s">
        <v>19</v>
      </c>
    </row>
    <row r="220" spans="1:9" s="138" customFormat="1" ht="15" customHeight="1" x14ac:dyDescent="0.2">
      <c r="A220" s="139">
        <v>193</v>
      </c>
      <c r="B220" s="140" t="s">
        <v>428</v>
      </c>
      <c r="C220" s="489" t="s">
        <v>1004</v>
      </c>
      <c r="D220" s="141" t="s">
        <v>807</v>
      </c>
      <c r="E220" s="147">
        <v>43991</v>
      </c>
      <c r="F220" s="148" t="s">
        <v>1289</v>
      </c>
      <c r="G220" s="145">
        <v>0</v>
      </c>
      <c r="H220" s="493" t="s">
        <v>8</v>
      </c>
      <c r="I220" s="494" t="s">
        <v>9</v>
      </c>
    </row>
    <row r="221" spans="1:9" s="138" customFormat="1" ht="22.5" x14ac:dyDescent="0.2">
      <c r="A221" s="133">
        <v>194</v>
      </c>
      <c r="B221" s="134" t="s">
        <v>428</v>
      </c>
      <c r="C221" s="489" t="s">
        <v>1004</v>
      </c>
      <c r="D221" s="800" t="s">
        <v>876</v>
      </c>
      <c r="E221" s="136">
        <v>43991</v>
      </c>
      <c r="F221" s="650" t="s">
        <v>1290</v>
      </c>
      <c r="G221" s="651">
        <v>0</v>
      </c>
      <c r="H221" s="652" t="s">
        <v>8</v>
      </c>
      <c r="I221" s="490" t="s">
        <v>9</v>
      </c>
    </row>
    <row r="222" spans="1:9" s="138" customFormat="1" ht="15" customHeight="1" x14ac:dyDescent="0.2">
      <c r="A222" s="139">
        <v>195</v>
      </c>
      <c r="B222" s="140" t="s">
        <v>428</v>
      </c>
      <c r="C222" s="489" t="s">
        <v>1004</v>
      </c>
      <c r="D222" s="144" t="s">
        <v>1291</v>
      </c>
      <c r="E222" s="147">
        <v>44005</v>
      </c>
      <c r="F222" s="148" t="s">
        <v>1292</v>
      </c>
      <c r="G222" s="145">
        <v>0</v>
      </c>
      <c r="H222" s="493" t="s">
        <v>8</v>
      </c>
      <c r="I222" s="494" t="s">
        <v>9</v>
      </c>
    </row>
    <row r="223" spans="1:9" s="138" customFormat="1" ht="22.5" x14ac:dyDescent="0.2">
      <c r="A223" s="139">
        <v>196</v>
      </c>
      <c r="B223" s="140" t="s">
        <v>428</v>
      </c>
      <c r="C223" s="489" t="s">
        <v>1004</v>
      </c>
      <c r="D223" s="146" t="s">
        <v>1293</v>
      </c>
      <c r="E223" s="147">
        <v>44005</v>
      </c>
      <c r="F223" s="148" t="s">
        <v>1294</v>
      </c>
      <c r="G223" s="145">
        <v>0</v>
      </c>
      <c r="H223" s="493" t="s">
        <v>17</v>
      </c>
      <c r="I223" s="494" t="s">
        <v>163</v>
      </c>
    </row>
    <row r="224" spans="1:9" s="138" customFormat="1" ht="15" customHeight="1" x14ac:dyDescent="0.2">
      <c r="A224" s="139">
        <v>197</v>
      </c>
      <c r="B224" s="140" t="s">
        <v>428</v>
      </c>
      <c r="C224" s="489" t="s">
        <v>1004</v>
      </c>
      <c r="D224" s="141" t="s">
        <v>1295</v>
      </c>
      <c r="E224" s="147">
        <v>43991</v>
      </c>
      <c r="F224" s="148" t="s">
        <v>1296</v>
      </c>
      <c r="G224" s="145">
        <v>0</v>
      </c>
      <c r="H224" s="493" t="s">
        <v>17</v>
      </c>
      <c r="I224" s="494" t="s">
        <v>163</v>
      </c>
    </row>
    <row r="225" spans="1:11" s="138" customFormat="1" ht="22.5" x14ac:dyDescent="0.2">
      <c r="A225" s="139">
        <v>198</v>
      </c>
      <c r="B225" s="140" t="s">
        <v>428</v>
      </c>
      <c r="C225" s="489" t="s">
        <v>1004</v>
      </c>
      <c r="D225" s="146" t="s">
        <v>813</v>
      </c>
      <c r="E225" s="147">
        <v>44005</v>
      </c>
      <c r="F225" s="148" t="s">
        <v>1297</v>
      </c>
      <c r="G225" s="145">
        <v>0</v>
      </c>
      <c r="H225" s="493" t="s">
        <v>17</v>
      </c>
      <c r="I225" s="494" t="s">
        <v>163</v>
      </c>
    </row>
    <row r="226" spans="1:11" s="138" customFormat="1" ht="15" customHeight="1" x14ac:dyDescent="0.2">
      <c r="A226" s="139">
        <v>199</v>
      </c>
      <c r="B226" s="140" t="s">
        <v>428</v>
      </c>
      <c r="C226" s="489" t="s">
        <v>1004</v>
      </c>
      <c r="D226" s="146" t="s">
        <v>895</v>
      </c>
      <c r="E226" s="147">
        <v>43991</v>
      </c>
      <c r="F226" s="148" t="s">
        <v>1298</v>
      </c>
      <c r="G226" s="145">
        <v>0</v>
      </c>
      <c r="H226" s="493" t="s">
        <v>22</v>
      </c>
      <c r="I226" s="494" t="s">
        <v>429</v>
      </c>
    </row>
    <row r="227" spans="1:11" s="138" customFormat="1" ht="22.5" x14ac:dyDescent="0.2">
      <c r="A227" s="139">
        <v>200</v>
      </c>
      <c r="B227" s="140" t="s">
        <v>428</v>
      </c>
      <c r="C227" s="489" t="s">
        <v>1004</v>
      </c>
      <c r="D227" s="144" t="s">
        <v>1299</v>
      </c>
      <c r="E227" s="147">
        <v>44005</v>
      </c>
      <c r="F227" s="148" t="s">
        <v>1300</v>
      </c>
      <c r="G227" s="145">
        <v>400</v>
      </c>
      <c r="H227" s="493" t="s">
        <v>14</v>
      </c>
      <c r="I227" s="494" t="s">
        <v>394</v>
      </c>
    </row>
    <row r="228" spans="1:11" s="138" customFormat="1" ht="22.5" x14ac:dyDescent="0.2">
      <c r="A228" s="139">
        <v>201</v>
      </c>
      <c r="B228" s="140" t="s">
        <v>428</v>
      </c>
      <c r="C228" s="489" t="s">
        <v>1004</v>
      </c>
      <c r="D228" s="144" t="s">
        <v>1301</v>
      </c>
      <c r="E228" s="147">
        <v>44005</v>
      </c>
      <c r="F228" s="148" t="s">
        <v>1302</v>
      </c>
      <c r="G228" s="145">
        <v>0</v>
      </c>
      <c r="H228" s="493" t="s">
        <v>17</v>
      </c>
      <c r="I228" s="494" t="s">
        <v>163</v>
      </c>
    </row>
    <row r="229" spans="1:11" s="138" customFormat="1" ht="22.5" x14ac:dyDescent="0.2">
      <c r="A229" s="139">
        <v>202</v>
      </c>
      <c r="B229" s="140" t="s">
        <v>428</v>
      </c>
      <c r="C229" s="489" t="s">
        <v>1004</v>
      </c>
      <c r="D229" s="146" t="s">
        <v>1303</v>
      </c>
      <c r="E229" s="147">
        <v>44005</v>
      </c>
      <c r="F229" s="148" t="s">
        <v>1304</v>
      </c>
      <c r="G229" s="145">
        <v>0</v>
      </c>
      <c r="H229" s="493" t="s">
        <v>17</v>
      </c>
      <c r="I229" s="494" t="s">
        <v>163</v>
      </c>
    </row>
    <row r="230" spans="1:11" s="138" customFormat="1" ht="15" customHeight="1" x14ac:dyDescent="0.2">
      <c r="A230" s="133">
        <v>203</v>
      </c>
      <c r="B230" s="134" t="s">
        <v>428</v>
      </c>
      <c r="C230" s="489" t="s">
        <v>1004</v>
      </c>
      <c r="D230" s="800" t="s">
        <v>1305</v>
      </c>
      <c r="E230" s="136">
        <v>44005</v>
      </c>
      <c r="F230" s="650" t="s">
        <v>1306</v>
      </c>
      <c r="G230" s="651">
        <v>0</v>
      </c>
      <c r="H230" s="493" t="s">
        <v>10</v>
      </c>
      <c r="I230" s="494" t="s">
        <v>11</v>
      </c>
    </row>
    <row r="231" spans="1:11" s="138" customFormat="1" ht="15" customHeight="1" x14ac:dyDescent="0.2">
      <c r="A231" s="139">
        <v>204</v>
      </c>
      <c r="B231" s="140" t="s">
        <v>428</v>
      </c>
      <c r="C231" s="803" t="s">
        <v>1004</v>
      </c>
      <c r="D231" s="141" t="s">
        <v>1307</v>
      </c>
      <c r="E231" s="147">
        <v>44005</v>
      </c>
      <c r="F231" s="148" t="s">
        <v>1308</v>
      </c>
      <c r="G231" s="145">
        <v>0</v>
      </c>
      <c r="H231" s="493" t="s">
        <v>10</v>
      </c>
      <c r="I231" s="494" t="s">
        <v>11</v>
      </c>
    </row>
    <row r="232" spans="1:11" s="138" customFormat="1" ht="15" customHeight="1" x14ac:dyDescent="0.2">
      <c r="A232" s="133">
        <v>205</v>
      </c>
      <c r="B232" s="134" t="s">
        <v>428</v>
      </c>
      <c r="C232" s="489" t="s">
        <v>1004</v>
      </c>
      <c r="D232" s="649" t="s">
        <v>1309</v>
      </c>
      <c r="E232" s="136">
        <v>44005</v>
      </c>
      <c r="F232" s="650" t="s">
        <v>1310</v>
      </c>
      <c r="G232" s="651">
        <v>0</v>
      </c>
      <c r="H232" s="652" t="s">
        <v>12</v>
      </c>
      <c r="I232" s="490" t="s">
        <v>13</v>
      </c>
    </row>
    <row r="233" spans="1:11" s="138" customFormat="1" ht="15" customHeight="1" thickBot="1" x14ac:dyDescent="0.25">
      <c r="A233" s="149">
        <v>206</v>
      </c>
      <c r="B233" s="150" t="s">
        <v>428</v>
      </c>
      <c r="C233" s="806" t="s">
        <v>1004</v>
      </c>
      <c r="D233" s="155" t="s">
        <v>392</v>
      </c>
      <c r="E233" s="152">
        <v>43997</v>
      </c>
      <c r="F233" s="151" t="s">
        <v>1311</v>
      </c>
      <c r="G233" s="153">
        <v>2146.5</v>
      </c>
      <c r="H233" s="495" t="s">
        <v>23</v>
      </c>
      <c r="I233" s="496" t="s">
        <v>24</v>
      </c>
    </row>
    <row r="234" spans="1:11" s="500" customFormat="1" ht="15" customHeight="1" x14ac:dyDescent="0.2">
      <c r="A234" s="12"/>
      <c r="B234" s="12"/>
      <c r="C234" s="12"/>
      <c r="D234" s="12"/>
      <c r="E234" s="12"/>
      <c r="F234" s="12"/>
      <c r="G234" s="12"/>
      <c r="H234" s="1445" t="s">
        <v>696</v>
      </c>
      <c r="I234" s="1445"/>
    </row>
    <row r="235" spans="1:11" s="500" customFormat="1" ht="15" customHeight="1" x14ac:dyDescent="0.2">
      <c r="A235" s="12"/>
      <c r="B235" s="12"/>
      <c r="C235" s="1446" t="s">
        <v>99</v>
      </c>
      <c r="D235" s="1446"/>
      <c r="E235" s="1446"/>
      <c r="F235" s="1446"/>
      <c r="G235" s="1446"/>
      <c r="H235" s="1446"/>
      <c r="I235" s="1446"/>
    </row>
    <row r="236" spans="1:11" s="500" customFormat="1" ht="15" customHeight="1" x14ac:dyDescent="0.2">
      <c r="A236" s="12"/>
      <c r="B236" s="12"/>
      <c r="C236" s="1447" t="s">
        <v>1003</v>
      </c>
      <c r="D236" s="1447"/>
      <c r="E236" s="1447"/>
      <c r="F236" s="1447"/>
      <c r="G236" s="1447"/>
      <c r="H236" s="1447"/>
      <c r="I236" s="1447"/>
    </row>
    <row r="237" spans="1:11" s="500" customFormat="1" ht="15" customHeight="1" thickBot="1" x14ac:dyDescent="0.25">
      <c r="A237" s="12"/>
      <c r="B237" s="12"/>
      <c r="C237" s="12"/>
      <c r="D237" s="12"/>
      <c r="E237" s="12"/>
      <c r="F237" s="12"/>
      <c r="G237" s="12"/>
      <c r="H237" s="488"/>
      <c r="I237" s="138"/>
    </row>
    <row r="238" spans="1:11" s="500" customFormat="1" ht="34.5" customHeight="1" thickBot="1" x14ac:dyDescent="0.25">
      <c r="A238" s="1448" t="s">
        <v>6</v>
      </c>
      <c r="B238" s="1449"/>
      <c r="C238" s="1450"/>
      <c r="D238" s="67" t="s">
        <v>7</v>
      </c>
      <c r="E238" s="67" t="s">
        <v>689</v>
      </c>
      <c r="F238" s="67" t="s">
        <v>147</v>
      </c>
      <c r="G238" s="67" t="s">
        <v>149</v>
      </c>
      <c r="H238" s="1451" t="s">
        <v>148</v>
      </c>
      <c r="I238" s="1452"/>
    </row>
    <row r="239" spans="1:11" s="500" customFormat="1" ht="22.5" x14ac:dyDescent="0.2">
      <c r="A239" s="139">
        <v>207</v>
      </c>
      <c r="B239" s="140" t="s">
        <v>428</v>
      </c>
      <c r="C239" s="489" t="s">
        <v>1004</v>
      </c>
      <c r="D239" s="146" t="s">
        <v>1312</v>
      </c>
      <c r="E239" s="147">
        <v>44005</v>
      </c>
      <c r="F239" s="148" t="s">
        <v>1313</v>
      </c>
      <c r="G239" s="145">
        <v>5000</v>
      </c>
      <c r="H239" s="493" t="s">
        <v>23</v>
      </c>
      <c r="I239" s="494" t="s">
        <v>24</v>
      </c>
      <c r="J239" s="138"/>
      <c r="K239" s="138"/>
    </row>
    <row r="240" spans="1:11" s="500" customFormat="1" ht="15" customHeight="1" x14ac:dyDescent="0.2">
      <c r="A240" s="139">
        <v>208</v>
      </c>
      <c r="B240" s="140" t="s">
        <v>428</v>
      </c>
      <c r="C240" s="803" t="s">
        <v>1004</v>
      </c>
      <c r="D240" s="141" t="s">
        <v>1314</v>
      </c>
      <c r="E240" s="147">
        <v>43997</v>
      </c>
      <c r="F240" s="148" t="s">
        <v>1315</v>
      </c>
      <c r="G240" s="145">
        <v>0</v>
      </c>
      <c r="H240" s="493" t="s">
        <v>23</v>
      </c>
      <c r="I240" s="494" t="s">
        <v>24</v>
      </c>
      <c r="J240" s="138"/>
      <c r="K240" s="138"/>
    </row>
    <row r="241" spans="1:9" s="138" customFormat="1" ht="15" customHeight="1" x14ac:dyDescent="0.2">
      <c r="A241" s="133">
        <v>209</v>
      </c>
      <c r="B241" s="134" t="s">
        <v>428</v>
      </c>
      <c r="C241" s="489" t="s">
        <v>1004</v>
      </c>
      <c r="D241" s="800" t="s">
        <v>1316</v>
      </c>
      <c r="E241" s="136">
        <v>44005</v>
      </c>
      <c r="F241" s="650" t="s">
        <v>1317</v>
      </c>
      <c r="G241" s="651">
        <v>0</v>
      </c>
      <c r="H241" s="652" t="s">
        <v>23</v>
      </c>
      <c r="I241" s="490" t="s">
        <v>24</v>
      </c>
    </row>
    <row r="242" spans="1:9" s="138" customFormat="1" ht="22.5" x14ac:dyDescent="0.2">
      <c r="A242" s="139">
        <v>210</v>
      </c>
      <c r="B242" s="140" t="s">
        <v>428</v>
      </c>
      <c r="C242" s="489" t="s">
        <v>1004</v>
      </c>
      <c r="D242" s="146" t="s">
        <v>1318</v>
      </c>
      <c r="E242" s="147">
        <v>44005</v>
      </c>
      <c r="F242" s="148" t="s">
        <v>1319</v>
      </c>
      <c r="G242" s="145">
        <v>0</v>
      </c>
      <c r="H242" s="491" t="s">
        <v>22</v>
      </c>
      <c r="I242" s="492" t="s">
        <v>429</v>
      </c>
    </row>
    <row r="243" spans="1:9" s="138" customFormat="1" ht="15" customHeight="1" x14ac:dyDescent="0.2">
      <c r="A243" s="139">
        <v>211</v>
      </c>
      <c r="B243" s="140" t="s">
        <v>428</v>
      </c>
      <c r="C243" s="489" t="s">
        <v>1004</v>
      </c>
      <c r="D243" s="144" t="s">
        <v>1320</v>
      </c>
      <c r="E243" s="147">
        <v>44068</v>
      </c>
      <c r="F243" s="148" t="s">
        <v>1321</v>
      </c>
      <c r="G243" s="145">
        <v>32</v>
      </c>
      <c r="H243" s="491" t="s">
        <v>17</v>
      </c>
      <c r="I243" s="492" t="s">
        <v>163</v>
      </c>
    </row>
    <row r="244" spans="1:9" s="138" customFormat="1" ht="15" customHeight="1" x14ac:dyDescent="0.2">
      <c r="A244" s="139">
        <v>212</v>
      </c>
      <c r="B244" s="140" t="s">
        <v>428</v>
      </c>
      <c r="C244" s="489" t="s">
        <v>1004</v>
      </c>
      <c r="D244" s="141" t="s">
        <v>694</v>
      </c>
      <c r="E244" s="147">
        <v>44011</v>
      </c>
      <c r="F244" s="148" t="s">
        <v>1322</v>
      </c>
      <c r="G244" s="145">
        <v>0</v>
      </c>
      <c r="H244" s="493" t="s">
        <v>20</v>
      </c>
      <c r="I244" s="494" t="s">
        <v>21</v>
      </c>
    </row>
    <row r="245" spans="1:9" s="138" customFormat="1" ht="15" customHeight="1" x14ac:dyDescent="0.2">
      <c r="A245" s="139">
        <v>213</v>
      </c>
      <c r="B245" s="140" t="s">
        <v>428</v>
      </c>
      <c r="C245" s="489" t="s">
        <v>1004</v>
      </c>
      <c r="D245" s="144" t="s">
        <v>430</v>
      </c>
      <c r="E245" s="147">
        <v>44040</v>
      </c>
      <c r="F245" s="148" t="s">
        <v>1323</v>
      </c>
      <c r="G245" s="145">
        <v>725.58</v>
      </c>
      <c r="H245" s="493" t="s">
        <v>10</v>
      </c>
      <c r="I245" s="494" t="s">
        <v>11</v>
      </c>
    </row>
    <row r="246" spans="1:9" s="138" customFormat="1" ht="15" customHeight="1" x14ac:dyDescent="0.2">
      <c r="A246" s="139">
        <v>214</v>
      </c>
      <c r="B246" s="140" t="s">
        <v>428</v>
      </c>
      <c r="C246" s="489" t="s">
        <v>1004</v>
      </c>
      <c r="D246" s="146" t="s">
        <v>806</v>
      </c>
      <c r="E246" s="147">
        <v>44004</v>
      </c>
      <c r="F246" s="148" t="s">
        <v>1324</v>
      </c>
      <c r="G246" s="145">
        <v>0</v>
      </c>
      <c r="H246" s="493" t="s">
        <v>10</v>
      </c>
      <c r="I246" s="494" t="s">
        <v>11</v>
      </c>
    </row>
    <row r="247" spans="1:9" ht="15" customHeight="1" x14ac:dyDescent="0.2">
      <c r="A247" s="133">
        <v>215</v>
      </c>
      <c r="B247" s="134" t="s">
        <v>428</v>
      </c>
      <c r="C247" s="489" t="s">
        <v>1004</v>
      </c>
      <c r="D247" s="649" t="s">
        <v>1325</v>
      </c>
      <c r="E247" s="136">
        <v>44082</v>
      </c>
      <c r="F247" s="650" t="s">
        <v>1326</v>
      </c>
      <c r="G247" s="651">
        <v>273.3</v>
      </c>
      <c r="H247" s="493" t="s">
        <v>8</v>
      </c>
      <c r="I247" s="494" t="s">
        <v>9</v>
      </c>
    </row>
    <row r="248" spans="1:9" ht="15" customHeight="1" x14ac:dyDescent="0.2">
      <c r="A248" s="139">
        <v>216</v>
      </c>
      <c r="B248" s="140" t="s">
        <v>428</v>
      </c>
      <c r="C248" s="489" t="s">
        <v>1004</v>
      </c>
      <c r="D248" s="141" t="s">
        <v>880</v>
      </c>
      <c r="E248" s="147">
        <v>44040</v>
      </c>
      <c r="F248" s="148" t="s">
        <v>1327</v>
      </c>
      <c r="G248" s="145">
        <v>0</v>
      </c>
      <c r="H248" s="493" t="s">
        <v>12</v>
      </c>
      <c r="I248" s="494" t="s">
        <v>13</v>
      </c>
    </row>
    <row r="249" spans="1:9" s="138" customFormat="1" ht="15" customHeight="1" x14ac:dyDescent="0.2">
      <c r="A249" s="139">
        <v>217</v>
      </c>
      <c r="B249" s="140" t="s">
        <v>428</v>
      </c>
      <c r="C249" s="489" t="s">
        <v>1004</v>
      </c>
      <c r="D249" s="141" t="s">
        <v>1328</v>
      </c>
      <c r="E249" s="147">
        <v>44040</v>
      </c>
      <c r="F249" s="148" t="s">
        <v>1329</v>
      </c>
      <c r="G249" s="145">
        <v>2114.4299999999998</v>
      </c>
      <c r="H249" s="493" t="s">
        <v>17</v>
      </c>
      <c r="I249" s="494" t="s">
        <v>163</v>
      </c>
    </row>
    <row r="250" spans="1:9" s="138" customFormat="1" ht="15" customHeight="1" x14ac:dyDescent="0.2">
      <c r="A250" s="139">
        <v>218</v>
      </c>
      <c r="B250" s="140" t="s">
        <v>428</v>
      </c>
      <c r="C250" s="489" t="s">
        <v>1004</v>
      </c>
      <c r="D250" s="146" t="s">
        <v>392</v>
      </c>
      <c r="E250" s="147">
        <v>44040</v>
      </c>
      <c r="F250" s="148" t="s">
        <v>1330</v>
      </c>
      <c r="G250" s="145">
        <v>55806.63</v>
      </c>
      <c r="H250" s="493" t="s">
        <v>23</v>
      </c>
      <c r="I250" s="494" t="s">
        <v>24</v>
      </c>
    </row>
    <row r="251" spans="1:9" s="138" customFormat="1" ht="22.5" x14ac:dyDescent="0.2">
      <c r="A251" s="139">
        <v>219</v>
      </c>
      <c r="B251" s="140" t="s">
        <v>428</v>
      </c>
      <c r="C251" s="489" t="s">
        <v>1004</v>
      </c>
      <c r="D251" s="146" t="s">
        <v>1331</v>
      </c>
      <c r="E251" s="147">
        <v>44005</v>
      </c>
      <c r="F251" s="148" t="s">
        <v>1332</v>
      </c>
      <c r="G251" s="145">
        <v>0</v>
      </c>
      <c r="H251" s="493" t="s">
        <v>10</v>
      </c>
      <c r="I251" s="494" t="s">
        <v>11</v>
      </c>
    </row>
    <row r="252" spans="1:9" s="138" customFormat="1" ht="15" customHeight="1" x14ac:dyDescent="0.2">
      <c r="A252" s="139">
        <v>220</v>
      </c>
      <c r="B252" s="140" t="s">
        <v>428</v>
      </c>
      <c r="C252" s="489" t="s">
        <v>1004</v>
      </c>
      <c r="D252" s="141" t="s">
        <v>692</v>
      </c>
      <c r="E252" s="147">
        <v>44040</v>
      </c>
      <c r="F252" s="148" t="s">
        <v>1333</v>
      </c>
      <c r="G252" s="145">
        <v>0</v>
      </c>
      <c r="H252" s="493" t="s">
        <v>18</v>
      </c>
      <c r="I252" s="494" t="s">
        <v>19</v>
      </c>
    </row>
    <row r="253" spans="1:9" s="138" customFormat="1" ht="15" customHeight="1" x14ac:dyDescent="0.2">
      <c r="A253" s="139">
        <v>221</v>
      </c>
      <c r="B253" s="140" t="s">
        <v>428</v>
      </c>
      <c r="C253" s="489" t="s">
        <v>1004</v>
      </c>
      <c r="D253" s="141" t="s">
        <v>692</v>
      </c>
      <c r="E253" s="147">
        <v>44040</v>
      </c>
      <c r="F253" s="148" t="s">
        <v>1334</v>
      </c>
      <c r="G253" s="145">
        <v>0</v>
      </c>
      <c r="H253" s="493" t="s">
        <v>18</v>
      </c>
      <c r="I253" s="494" t="s">
        <v>19</v>
      </c>
    </row>
    <row r="254" spans="1:9" s="138" customFormat="1" ht="15" customHeight="1" x14ac:dyDescent="0.2">
      <c r="A254" s="139">
        <v>222</v>
      </c>
      <c r="B254" s="140" t="s">
        <v>428</v>
      </c>
      <c r="C254" s="489" t="s">
        <v>1004</v>
      </c>
      <c r="D254" s="144" t="s">
        <v>880</v>
      </c>
      <c r="E254" s="147">
        <v>44068</v>
      </c>
      <c r="F254" s="148" t="s">
        <v>1335</v>
      </c>
      <c r="G254" s="145">
        <v>0</v>
      </c>
      <c r="H254" s="493" t="s">
        <v>12</v>
      </c>
      <c r="I254" s="494" t="s">
        <v>13</v>
      </c>
    </row>
    <row r="255" spans="1:9" s="138" customFormat="1" ht="15" customHeight="1" x14ac:dyDescent="0.2">
      <c r="A255" s="139">
        <v>223</v>
      </c>
      <c r="B255" s="140" t="s">
        <v>428</v>
      </c>
      <c r="C255" s="489" t="s">
        <v>1004</v>
      </c>
      <c r="D255" s="141" t="s">
        <v>150</v>
      </c>
      <c r="E255" s="147">
        <v>44011</v>
      </c>
      <c r="F255" s="148" t="s">
        <v>1336</v>
      </c>
      <c r="G255" s="145">
        <v>59875.95</v>
      </c>
      <c r="H255" s="493" t="s">
        <v>8</v>
      </c>
      <c r="I255" s="494" t="s">
        <v>9</v>
      </c>
    </row>
    <row r="256" spans="1:9" s="138" customFormat="1" ht="22.5" x14ac:dyDescent="0.2">
      <c r="A256" s="139">
        <v>224</v>
      </c>
      <c r="B256" s="140" t="s">
        <v>428</v>
      </c>
      <c r="C256" s="489" t="s">
        <v>1004</v>
      </c>
      <c r="D256" s="146" t="s">
        <v>1337</v>
      </c>
      <c r="E256" s="147">
        <v>44040</v>
      </c>
      <c r="F256" s="148" t="s">
        <v>1338</v>
      </c>
      <c r="G256" s="145">
        <v>0</v>
      </c>
      <c r="H256" s="493" t="s">
        <v>22</v>
      </c>
      <c r="I256" s="494" t="s">
        <v>429</v>
      </c>
    </row>
    <row r="257" spans="1:9" s="138" customFormat="1" ht="15" customHeight="1" x14ac:dyDescent="0.2">
      <c r="A257" s="139">
        <v>225</v>
      </c>
      <c r="B257" s="140" t="s">
        <v>428</v>
      </c>
      <c r="C257" s="489" t="s">
        <v>1004</v>
      </c>
      <c r="D257" s="146" t="s">
        <v>1339</v>
      </c>
      <c r="E257" s="147" t="s">
        <v>1340</v>
      </c>
      <c r="F257" s="148" t="s">
        <v>1341</v>
      </c>
      <c r="G257" s="145">
        <v>17980</v>
      </c>
      <c r="H257" s="493" t="s">
        <v>20</v>
      </c>
      <c r="I257" s="494" t="s">
        <v>21</v>
      </c>
    </row>
    <row r="258" spans="1:9" s="138" customFormat="1" ht="15" customHeight="1" x14ac:dyDescent="0.2">
      <c r="A258" s="139">
        <v>226</v>
      </c>
      <c r="B258" s="140" t="s">
        <v>428</v>
      </c>
      <c r="C258" s="489" t="s">
        <v>1004</v>
      </c>
      <c r="D258" s="146" t="s">
        <v>1342</v>
      </c>
      <c r="E258" s="147" t="s">
        <v>1340</v>
      </c>
      <c r="F258" s="148" t="s">
        <v>1343</v>
      </c>
      <c r="G258" s="145">
        <v>0</v>
      </c>
      <c r="H258" s="493" t="s">
        <v>20</v>
      </c>
      <c r="I258" s="494" t="s">
        <v>21</v>
      </c>
    </row>
    <row r="259" spans="1:9" s="138" customFormat="1" ht="15" customHeight="1" x14ac:dyDescent="0.2">
      <c r="A259" s="139">
        <v>227</v>
      </c>
      <c r="B259" s="140" t="s">
        <v>428</v>
      </c>
      <c r="C259" s="489" t="s">
        <v>1004</v>
      </c>
      <c r="D259" s="141" t="s">
        <v>880</v>
      </c>
      <c r="E259" s="147">
        <v>44040</v>
      </c>
      <c r="F259" s="148" t="s">
        <v>1344</v>
      </c>
      <c r="G259" s="145">
        <v>0</v>
      </c>
      <c r="H259" s="493" t="s">
        <v>12</v>
      </c>
      <c r="I259" s="494" t="s">
        <v>13</v>
      </c>
    </row>
    <row r="260" spans="1:9" s="138" customFormat="1" ht="15" customHeight="1" x14ac:dyDescent="0.2">
      <c r="A260" s="139">
        <v>228</v>
      </c>
      <c r="B260" s="140" t="s">
        <v>428</v>
      </c>
      <c r="C260" s="489" t="s">
        <v>1004</v>
      </c>
      <c r="D260" s="141" t="s">
        <v>880</v>
      </c>
      <c r="E260" s="147">
        <v>44040</v>
      </c>
      <c r="F260" s="148" t="s">
        <v>1345</v>
      </c>
      <c r="G260" s="145">
        <v>0</v>
      </c>
      <c r="H260" s="493" t="s">
        <v>12</v>
      </c>
      <c r="I260" s="490" t="s">
        <v>13</v>
      </c>
    </row>
    <row r="261" spans="1:9" s="138" customFormat="1" ht="15" customHeight="1" x14ac:dyDescent="0.2">
      <c r="A261" s="139">
        <v>229</v>
      </c>
      <c r="B261" s="140" t="s">
        <v>428</v>
      </c>
      <c r="C261" s="489" t="s">
        <v>1004</v>
      </c>
      <c r="D261" s="141" t="s">
        <v>880</v>
      </c>
      <c r="E261" s="147">
        <v>44068</v>
      </c>
      <c r="F261" s="148" t="s">
        <v>1346</v>
      </c>
      <c r="G261" s="145">
        <v>0</v>
      </c>
      <c r="H261" s="493" t="s">
        <v>12</v>
      </c>
      <c r="I261" s="494" t="s">
        <v>13</v>
      </c>
    </row>
    <row r="262" spans="1:9" s="138" customFormat="1" ht="15" customHeight="1" x14ac:dyDescent="0.2">
      <c r="A262" s="139">
        <v>230</v>
      </c>
      <c r="B262" s="140" t="s">
        <v>428</v>
      </c>
      <c r="C262" s="489" t="s">
        <v>1004</v>
      </c>
      <c r="D262" s="141" t="s">
        <v>882</v>
      </c>
      <c r="E262" s="147">
        <v>44068</v>
      </c>
      <c r="F262" s="148" t="s">
        <v>1347</v>
      </c>
      <c r="G262" s="145">
        <v>0</v>
      </c>
      <c r="H262" s="493" t="s">
        <v>8</v>
      </c>
      <c r="I262" s="494" t="s">
        <v>9</v>
      </c>
    </row>
    <row r="263" spans="1:9" s="138" customFormat="1" ht="15" customHeight="1" x14ac:dyDescent="0.2">
      <c r="A263" s="139">
        <v>231</v>
      </c>
      <c r="B263" s="140" t="s">
        <v>428</v>
      </c>
      <c r="C263" s="489" t="s">
        <v>1004</v>
      </c>
      <c r="D263" s="141" t="s">
        <v>391</v>
      </c>
      <c r="E263" s="147">
        <v>44054</v>
      </c>
      <c r="F263" s="148" t="s">
        <v>1348</v>
      </c>
      <c r="G263" s="145">
        <v>43863.43</v>
      </c>
      <c r="H263" s="493" t="s">
        <v>12</v>
      </c>
      <c r="I263" s="494" t="s">
        <v>13</v>
      </c>
    </row>
    <row r="264" spans="1:9" s="138" customFormat="1" ht="22.5" x14ac:dyDescent="0.2">
      <c r="A264" s="139">
        <v>232</v>
      </c>
      <c r="B264" s="140" t="s">
        <v>428</v>
      </c>
      <c r="C264" s="489" t="s">
        <v>1004</v>
      </c>
      <c r="D264" s="146" t="s">
        <v>877</v>
      </c>
      <c r="E264" s="147">
        <v>44040</v>
      </c>
      <c r="F264" s="148" t="s">
        <v>1349</v>
      </c>
      <c r="G264" s="145">
        <v>0</v>
      </c>
      <c r="H264" s="493" t="s">
        <v>8</v>
      </c>
      <c r="I264" s="494" t="s">
        <v>9</v>
      </c>
    </row>
    <row r="265" spans="1:9" s="138" customFormat="1" ht="15" customHeight="1" x14ac:dyDescent="0.2">
      <c r="A265" s="139">
        <v>233</v>
      </c>
      <c r="B265" s="140" t="s">
        <v>428</v>
      </c>
      <c r="C265" s="489" t="s">
        <v>1004</v>
      </c>
      <c r="D265" s="141" t="s">
        <v>1088</v>
      </c>
      <c r="E265" s="147">
        <v>44040</v>
      </c>
      <c r="F265" s="148" t="s">
        <v>1350</v>
      </c>
      <c r="G265" s="145">
        <v>1347.14</v>
      </c>
      <c r="H265" s="493" t="s">
        <v>8</v>
      </c>
      <c r="I265" s="494" t="s">
        <v>9</v>
      </c>
    </row>
    <row r="266" spans="1:9" s="138" customFormat="1" ht="15" customHeight="1" x14ac:dyDescent="0.2">
      <c r="A266" s="133">
        <v>234</v>
      </c>
      <c r="B266" s="134" t="s">
        <v>428</v>
      </c>
      <c r="C266" s="489" t="s">
        <v>1004</v>
      </c>
      <c r="D266" s="649" t="s">
        <v>1351</v>
      </c>
      <c r="E266" s="136">
        <v>44068</v>
      </c>
      <c r="F266" s="650" t="s">
        <v>1352</v>
      </c>
      <c r="G266" s="651">
        <v>0</v>
      </c>
      <c r="H266" s="652" t="s">
        <v>17</v>
      </c>
      <c r="I266" s="490" t="s">
        <v>163</v>
      </c>
    </row>
    <row r="267" spans="1:9" s="138" customFormat="1" ht="15" customHeight="1" x14ac:dyDescent="0.2">
      <c r="A267" s="133">
        <v>235</v>
      </c>
      <c r="B267" s="134" t="s">
        <v>428</v>
      </c>
      <c r="C267" s="489" t="s">
        <v>1004</v>
      </c>
      <c r="D267" s="649" t="s">
        <v>1353</v>
      </c>
      <c r="E267" s="136">
        <v>44068</v>
      </c>
      <c r="F267" s="650" t="s">
        <v>1354</v>
      </c>
      <c r="G267" s="651">
        <v>318.25</v>
      </c>
      <c r="H267" s="493" t="s">
        <v>17</v>
      </c>
      <c r="I267" s="494" t="s">
        <v>163</v>
      </c>
    </row>
    <row r="268" spans="1:9" s="138" customFormat="1" ht="22.5" x14ac:dyDescent="0.2">
      <c r="A268" s="139">
        <v>236</v>
      </c>
      <c r="B268" s="140" t="s">
        <v>428</v>
      </c>
      <c r="C268" s="489" t="s">
        <v>1004</v>
      </c>
      <c r="D268" s="146" t="s">
        <v>879</v>
      </c>
      <c r="E268" s="147">
        <v>44040</v>
      </c>
      <c r="F268" s="148" t="s">
        <v>1355</v>
      </c>
      <c r="G268" s="145">
        <v>0</v>
      </c>
      <c r="H268" s="493" t="s">
        <v>17</v>
      </c>
      <c r="I268" s="494" t="s">
        <v>163</v>
      </c>
    </row>
    <row r="269" spans="1:9" s="138" customFormat="1" ht="15" customHeight="1" x14ac:dyDescent="0.2">
      <c r="A269" s="139">
        <v>237</v>
      </c>
      <c r="B269" s="140" t="s">
        <v>428</v>
      </c>
      <c r="C269" s="489" t="s">
        <v>1004</v>
      </c>
      <c r="D269" s="146" t="s">
        <v>1316</v>
      </c>
      <c r="E269" s="147">
        <v>44068</v>
      </c>
      <c r="F269" s="148" t="s">
        <v>1356</v>
      </c>
      <c r="G269" s="145">
        <v>0</v>
      </c>
      <c r="H269" s="493" t="s">
        <v>23</v>
      </c>
      <c r="I269" s="494" t="s">
        <v>24</v>
      </c>
    </row>
    <row r="270" spans="1:9" s="138" customFormat="1" ht="22.5" x14ac:dyDescent="0.2">
      <c r="A270" s="139">
        <v>238</v>
      </c>
      <c r="B270" s="140" t="s">
        <v>428</v>
      </c>
      <c r="C270" s="489" t="s">
        <v>1004</v>
      </c>
      <c r="D270" s="146" t="s">
        <v>1357</v>
      </c>
      <c r="E270" s="147">
        <v>44068</v>
      </c>
      <c r="F270" s="148" t="s">
        <v>1358</v>
      </c>
      <c r="G270" s="145">
        <v>1105.94</v>
      </c>
      <c r="H270" s="493" t="s">
        <v>14</v>
      </c>
      <c r="I270" s="494" t="s">
        <v>394</v>
      </c>
    </row>
    <row r="271" spans="1:9" s="138" customFormat="1" ht="15" customHeight="1" x14ac:dyDescent="0.2">
      <c r="A271" s="139">
        <v>239</v>
      </c>
      <c r="B271" s="140" t="s">
        <v>428</v>
      </c>
      <c r="C271" s="489" t="s">
        <v>1004</v>
      </c>
      <c r="D271" s="144" t="s">
        <v>892</v>
      </c>
      <c r="E271" s="147">
        <v>44040</v>
      </c>
      <c r="F271" s="148" t="s">
        <v>1359</v>
      </c>
      <c r="G271" s="145">
        <v>0</v>
      </c>
      <c r="H271" s="493" t="s">
        <v>14</v>
      </c>
      <c r="I271" s="494" t="s">
        <v>394</v>
      </c>
    </row>
    <row r="272" spans="1:9" s="138" customFormat="1" ht="15" customHeight="1" x14ac:dyDescent="0.2">
      <c r="A272" s="139">
        <v>240</v>
      </c>
      <c r="B272" s="140" t="s">
        <v>428</v>
      </c>
      <c r="C272" s="489" t="s">
        <v>1004</v>
      </c>
      <c r="D272" s="141" t="s">
        <v>884</v>
      </c>
      <c r="E272" s="147">
        <v>44040</v>
      </c>
      <c r="F272" s="148" t="s">
        <v>1360</v>
      </c>
      <c r="G272" s="145">
        <v>0</v>
      </c>
      <c r="H272" s="493" t="s">
        <v>14</v>
      </c>
      <c r="I272" s="494" t="s">
        <v>394</v>
      </c>
    </row>
    <row r="273" spans="1:9" s="138" customFormat="1" ht="15" customHeight="1" x14ac:dyDescent="0.2">
      <c r="A273" s="139">
        <v>241</v>
      </c>
      <c r="B273" s="140" t="s">
        <v>428</v>
      </c>
      <c r="C273" s="489" t="s">
        <v>1004</v>
      </c>
      <c r="D273" s="141" t="s">
        <v>1361</v>
      </c>
      <c r="E273" s="147">
        <v>44040</v>
      </c>
      <c r="F273" s="148" t="s">
        <v>1362</v>
      </c>
      <c r="G273" s="145">
        <v>-195.03</v>
      </c>
      <c r="H273" s="493" t="s">
        <v>8</v>
      </c>
      <c r="I273" s="494" t="s">
        <v>9</v>
      </c>
    </row>
    <row r="274" spans="1:9" s="138" customFormat="1" ht="15" customHeight="1" x14ac:dyDescent="0.2">
      <c r="A274" s="139">
        <v>242</v>
      </c>
      <c r="B274" s="140" t="s">
        <v>428</v>
      </c>
      <c r="C274" s="489" t="s">
        <v>1004</v>
      </c>
      <c r="D274" s="144" t="s">
        <v>1363</v>
      </c>
      <c r="E274" s="147">
        <v>44054</v>
      </c>
      <c r="F274" s="148" t="s">
        <v>1364</v>
      </c>
      <c r="G274" s="145">
        <v>490.84</v>
      </c>
      <c r="H274" s="493" t="s">
        <v>12</v>
      </c>
      <c r="I274" s="494" t="s">
        <v>13</v>
      </c>
    </row>
    <row r="275" spans="1:9" s="138" customFormat="1" ht="15" customHeight="1" x14ac:dyDescent="0.2">
      <c r="A275" s="139">
        <v>243</v>
      </c>
      <c r="B275" s="140" t="s">
        <v>428</v>
      </c>
      <c r="C275" s="489" t="s">
        <v>1004</v>
      </c>
      <c r="D275" s="141" t="s">
        <v>882</v>
      </c>
      <c r="E275" s="147">
        <v>44040</v>
      </c>
      <c r="F275" s="148" t="s">
        <v>1365</v>
      </c>
      <c r="G275" s="145">
        <v>0</v>
      </c>
      <c r="H275" s="493" t="s">
        <v>8</v>
      </c>
      <c r="I275" s="494" t="s">
        <v>9</v>
      </c>
    </row>
    <row r="276" spans="1:9" s="138" customFormat="1" ht="22.5" x14ac:dyDescent="0.2">
      <c r="A276" s="139">
        <v>244</v>
      </c>
      <c r="B276" s="140" t="s">
        <v>428</v>
      </c>
      <c r="C276" s="489" t="s">
        <v>1004</v>
      </c>
      <c r="D276" s="146" t="s">
        <v>1366</v>
      </c>
      <c r="E276" s="147">
        <v>44054</v>
      </c>
      <c r="F276" s="148" t="s">
        <v>1367</v>
      </c>
      <c r="G276" s="145">
        <v>113111.34</v>
      </c>
      <c r="H276" s="493" t="s">
        <v>15</v>
      </c>
      <c r="I276" s="494" t="s">
        <v>16</v>
      </c>
    </row>
    <row r="277" spans="1:9" ht="15" customHeight="1" x14ac:dyDescent="0.2">
      <c r="A277" s="139">
        <v>245</v>
      </c>
      <c r="B277" s="140" t="s">
        <v>428</v>
      </c>
      <c r="C277" s="803" t="s">
        <v>1004</v>
      </c>
      <c r="D277" s="146" t="s">
        <v>808</v>
      </c>
      <c r="E277" s="147">
        <v>44040</v>
      </c>
      <c r="F277" s="148" t="s">
        <v>1368</v>
      </c>
      <c r="G277" s="145">
        <v>0</v>
      </c>
      <c r="H277" s="493" t="s">
        <v>18</v>
      </c>
      <c r="I277" s="494" t="s">
        <v>19</v>
      </c>
    </row>
    <row r="278" spans="1:9" ht="15" customHeight="1" x14ac:dyDescent="0.2">
      <c r="A278" s="133">
        <v>246</v>
      </c>
      <c r="B278" s="134" t="s">
        <v>428</v>
      </c>
      <c r="C278" s="489" t="s">
        <v>1004</v>
      </c>
      <c r="D278" s="649" t="s">
        <v>808</v>
      </c>
      <c r="E278" s="136">
        <v>44040</v>
      </c>
      <c r="F278" s="650" t="s">
        <v>1369</v>
      </c>
      <c r="G278" s="651">
        <v>0</v>
      </c>
      <c r="H278" s="652" t="s">
        <v>18</v>
      </c>
      <c r="I278" s="490" t="s">
        <v>19</v>
      </c>
    </row>
    <row r="279" spans="1:9" ht="15" customHeight="1" thickBot="1" x14ac:dyDescent="0.25">
      <c r="A279" s="149">
        <v>247</v>
      </c>
      <c r="B279" s="150" t="s">
        <v>428</v>
      </c>
      <c r="C279" s="806" t="s">
        <v>1004</v>
      </c>
      <c r="D279" s="155" t="s">
        <v>694</v>
      </c>
      <c r="E279" s="152">
        <v>44040</v>
      </c>
      <c r="F279" s="151" t="s">
        <v>1370</v>
      </c>
      <c r="G279" s="153">
        <v>0</v>
      </c>
      <c r="H279" s="495" t="s">
        <v>20</v>
      </c>
      <c r="I279" s="496" t="s">
        <v>21</v>
      </c>
    </row>
    <row r="280" spans="1:9" ht="15" customHeight="1" x14ac:dyDescent="0.2">
      <c r="A280" s="900"/>
      <c r="B280" s="1047"/>
      <c r="C280" s="901"/>
      <c r="D280" s="481"/>
      <c r="E280" s="1048"/>
      <c r="F280" s="902"/>
      <c r="G280" s="1049"/>
      <c r="H280" s="903"/>
      <c r="I280" s="900"/>
    </row>
    <row r="281" spans="1:9" s="138" customFormat="1" ht="15" customHeight="1" x14ac:dyDescent="0.2">
      <c r="A281" s="499"/>
      <c r="B281" s="499"/>
      <c r="C281" s="499"/>
      <c r="D281" s="499"/>
      <c r="E281" s="499"/>
      <c r="F281" s="499"/>
      <c r="G281" s="499"/>
      <c r="H281" s="1453" t="s">
        <v>697</v>
      </c>
      <c r="I281" s="1453"/>
    </row>
    <row r="282" spans="1:9" s="138" customFormat="1" ht="15.75" x14ac:dyDescent="0.2">
      <c r="A282" s="499"/>
      <c r="B282" s="499"/>
      <c r="C282" s="1454" t="s">
        <v>99</v>
      </c>
      <c r="D282" s="1454"/>
      <c r="E282" s="1454"/>
      <c r="F282" s="1454"/>
      <c r="G282" s="1454"/>
      <c r="H282" s="1454"/>
      <c r="I282" s="1454"/>
    </row>
    <row r="283" spans="1:9" x14ac:dyDescent="0.2">
      <c r="A283" s="499"/>
      <c r="B283" s="499"/>
      <c r="C283" s="1447" t="s">
        <v>1003</v>
      </c>
      <c r="D283" s="1447"/>
      <c r="E283" s="1447"/>
      <c r="F283" s="1447"/>
      <c r="G283" s="1447"/>
      <c r="H283" s="1447"/>
      <c r="I283" s="1447"/>
    </row>
    <row r="284" spans="1:9" ht="13.5" thickBot="1" x14ac:dyDescent="0.25">
      <c r="A284" s="501"/>
      <c r="B284" s="501"/>
      <c r="C284" s="501"/>
      <c r="D284" s="501"/>
      <c r="E284" s="501"/>
      <c r="F284" s="501"/>
      <c r="G284" s="501"/>
      <c r="H284" s="502"/>
      <c r="I284" s="503"/>
    </row>
    <row r="285" spans="1:9" ht="34.5" thickBot="1" x14ac:dyDescent="0.25">
      <c r="A285" s="1448" t="s">
        <v>6</v>
      </c>
      <c r="B285" s="1449"/>
      <c r="C285" s="1450"/>
      <c r="D285" s="67" t="s">
        <v>7</v>
      </c>
      <c r="E285" s="67" t="s">
        <v>689</v>
      </c>
      <c r="F285" s="67" t="s">
        <v>147</v>
      </c>
      <c r="G285" s="67" t="s">
        <v>149</v>
      </c>
      <c r="H285" s="1451" t="s">
        <v>148</v>
      </c>
      <c r="I285" s="1452"/>
    </row>
    <row r="286" spans="1:9" s="138" customFormat="1" ht="22.5" x14ac:dyDescent="0.2">
      <c r="A286" s="139">
        <v>248</v>
      </c>
      <c r="B286" s="140" t="s">
        <v>428</v>
      </c>
      <c r="C286" s="489" t="s">
        <v>1004</v>
      </c>
      <c r="D286" s="144" t="s">
        <v>1371</v>
      </c>
      <c r="E286" s="147">
        <v>44068</v>
      </c>
      <c r="F286" s="148" t="s">
        <v>1372</v>
      </c>
      <c r="G286" s="145">
        <v>0</v>
      </c>
      <c r="H286" s="493" t="s">
        <v>12</v>
      </c>
      <c r="I286" s="494" t="s">
        <v>13</v>
      </c>
    </row>
    <row r="287" spans="1:9" s="138" customFormat="1" ht="15" customHeight="1" x14ac:dyDescent="0.2">
      <c r="A287" s="139">
        <v>249</v>
      </c>
      <c r="B287" s="140" t="s">
        <v>428</v>
      </c>
      <c r="C287" s="489" t="s">
        <v>1004</v>
      </c>
      <c r="D287" s="141" t="s">
        <v>392</v>
      </c>
      <c r="E287" s="147">
        <v>44054</v>
      </c>
      <c r="F287" s="148" t="s">
        <v>1373</v>
      </c>
      <c r="G287" s="145">
        <v>470.06</v>
      </c>
      <c r="H287" s="493" t="s">
        <v>23</v>
      </c>
      <c r="I287" s="494" t="s">
        <v>24</v>
      </c>
    </row>
    <row r="288" spans="1:9" s="138" customFormat="1" ht="15" customHeight="1" x14ac:dyDescent="0.2">
      <c r="A288" s="139">
        <v>250</v>
      </c>
      <c r="B288" s="140" t="s">
        <v>428</v>
      </c>
      <c r="C288" s="489" t="s">
        <v>1004</v>
      </c>
      <c r="D288" s="141" t="s">
        <v>882</v>
      </c>
      <c r="E288" s="147">
        <v>44068</v>
      </c>
      <c r="F288" s="148" t="s">
        <v>1374</v>
      </c>
      <c r="G288" s="145">
        <v>0</v>
      </c>
      <c r="H288" s="493" t="s">
        <v>8</v>
      </c>
      <c r="I288" s="494" t="s">
        <v>9</v>
      </c>
    </row>
    <row r="289" spans="1:9" s="138" customFormat="1" ht="15" customHeight="1" x14ac:dyDescent="0.2">
      <c r="A289" s="139">
        <v>251</v>
      </c>
      <c r="B289" s="140" t="s">
        <v>428</v>
      </c>
      <c r="C289" s="489" t="s">
        <v>1004</v>
      </c>
      <c r="D289" s="141" t="s">
        <v>1375</v>
      </c>
      <c r="E289" s="147">
        <v>44054</v>
      </c>
      <c r="F289" s="148" t="s">
        <v>1376</v>
      </c>
      <c r="G289" s="145">
        <v>0</v>
      </c>
      <c r="H289" s="493" t="s">
        <v>12</v>
      </c>
      <c r="I289" s="494" t="s">
        <v>13</v>
      </c>
    </row>
    <row r="290" spans="1:9" s="138" customFormat="1" ht="22.5" x14ac:dyDescent="0.2">
      <c r="A290" s="139">
        <v>252</v>
      </c>
      <c r="B290" s="140" t="s">
        <v>428</v>
      </c>
      <c r="C290" s="489" t="s">
        <v>1004</v>
      </c>
      <c r="D290" s="146" t="s">
        <v>1377</v>
      </c>
      <c r="E290" s="147">
        <v>44054</v>
      </c>
      <c r="F290" s="148" t="s">
        <v>1378</v>
      </c>
      <c r="G290" s="145">
        <v>0</v>
      </c>
      <c r="H290" s="493" t="s">
        <v>12</v>
      </c>
      <c r="I290" s="494" t="s">
        <v>13</v>
      </c>
    </row>
    <row r="291" spans="1:9" s="138" customFormat="1" ht="22.5" x14ac:dyDescent="0.2">
      <c r="A291" s="139">
        <v>253</v>
      </c>
      <c r="B291" s="140" t="s">
        <v>428</v>
      </c>
      <c r="C291" s="489" t="s">
        <v>1004</v>
      </c>
      <c r="D291" s="144" t="s">
        <v>888</v>
      </c>
      <c r="E291" s="147">
        <v>44068</v>
      </c>
      <c r="F291" s="148" t="s">
        <v>1379</v>
      </c>
      <c r="G291" s="145">
        <v>0</v>
      </c>
      <c r="H291" s="493" t="s">
        <v>23</v>
      </c>
      <c r="I291" s="494" t="s">
        <v>24</v>
      </c>
    </row>
    <row r="292" spans="1:9" s="138" customFormat="1" ht="15" customHeight="1" x14ac:dyDescent="0.2">
      <c r="A292" s="139">
        <v>254</v>
      </c>
      <c r="B292" s="140" t="s">
        <v>428</v>
      </c>
      <c r="C292" s="489" t="s">
        <v>1004</v>
      </c>
      <c r="D292" s="141" t="s">
        <v>1380</v>
      </c>
      <c r="E292" s="147">
        <v>44068</v>
      </c>
      <c r="F292" s="148" t="s">
        <v>1381</v>
      </c>
      <c r="G292" s="145">
        <v>0</v>
      </c>
      <c r="H292" s="493" t="s">
        <v>10</v>
      </c>
      <c r="I292" s="494" t="s">
        <v>11</v>
      </c>
    </row>
    <row r="293" spans="1:9" s="138" customFormat="1" ht="22.5" x14ac:dyDescent="0.2">
      <c r="A293" s="139">
        <v>255</v>
      </c>
      <c r="B293" s="140" t="s">
        <v>428</v>
      </c>
      <c r="C293" s="489" t="s">
        <v>1004</v>
      </c>
      <c r="D293" s="146" t="s">
        <v>1382</v>
      </c>
      <c r="E293" s="147">
        <v>44068</v>
      </c>
      <c r="F293" s="148" t="s">
        <v>1383</v>
      </c>
      <c r="G293" s="145">
        <v>0</v>
      </c>
      <c r="H293" s="493" t="s">
        <v>14</v>
      </c>
      <c r="I293" s="494" t="s">
        <v>394</v>
      </c>
    </row>
    <row r="294" spans="1:9" s="138" customFormat="1" ht="15" customHeight="1" x14ac:dyDescent="0.2">
      <c r="A294" s="139">
        <v>256</v>
      </c>
      <c r="B294" s="140" t="s">
        <v>428</v>
      </c>
      <c r="C294" s="489" t="s">
        <v>1004</v>
      </c>
      <c r="D294" s="141" t="s">
        <v>692</v>
      </c>
      <c r="E294" s="147">
        <v>44054</v>
      </c>
      <c r="F294" s="148" t="s">
        <v>1384</v>
      </c>
      <c r="G294" s="145">
        <v>0</v>
      </c>
      <c r="H294" s="493" t="s">
        <v>18</v>
      </c>
      <c r="I294" s="494" t="s">
        <v>19</v>
      </c>
    </row>
    <row r="295" spans="1:9" s="138" customFormat="1" ht="15" customHeight="1" x14ac:dyDescent="0.2">
      <c r="A295" s="139">
        <v>257</v>
      </c>
      <c r="B295" s="140" t="s">
        <v>428</v>
      </c>
      <c r="C295" s="489" t="s">
        <v>1004</v>
      </c>
      <c r="D295" s="141" t="s">
        <v>1385</v>
      </c>
      <c r="E295" s="147">
        <v>44068</v>
      </c>
      <c r="F295" s="148" t="s">
        <v>1386</v>
      </c>
      <c r="G295" s="145">
        <v>0</v>
      </c>
      <c r="H295" s="493" t="s">
        <v>8</v>
      </c>
      <c r="I295" s="494" t="s">
        <v>9</v>
      </c>
    </row>
    <row r="296" spans="1:9" s="138" customFormat="1" ht="22.5" x14ac:dyDescent="0.2">
      <c r="A296" s="139">
        <v>258</v>
      </c>
      <c r="B296" s="140" t="s">
        <v>428</v>
      </c>
      <c r="C296" s="489" t="s">
        <v>1004</v>
      </c>
      <c r="D296" s="146" t="s">
        <v>1387</v>
      </c>
      <c r="E296" s="147">
        <v>44068</v>
      </c>
      <c r="F296" s="148" t="s">
        <v>1388</v>
      </c>
      <c r="G296" s="145">
        <v>10000</v>
      </c>
      <c r="H296" s="493" t="s">
        <v>14</v>
      </c>
      <c r="I296" s="494" t="s">
        <v>394</v>
      </c>
    </row>
    <row r="297" spans="1:9" s="138" customFormat="1" ht="15" customHeight="1" x14ac:dyDescent="0.2">
      <c r="A297" s="139">
        <v>259</v>
      </c>
      <c r="B297" s="140" t="s">
        <v>428</v>
      </c>
      <c r="C297" s="489" t="s">
        <v>1004</v>
      </c>
      <c r="D297" s="141" t="s">
        <v>1389</v>
      </c>
      <c r="E297" s="147">
        <v>44068</v>
      </c>
      <c r="F297" s="148" t="s">
        <v>1390</v>
      </c>
      <c r="G297" s="145">
        <v>0</v>
      </c>
      <c r="H297" s="493" t="s">
        <v>8</v>
      </c>
      <c r="I297" s="494" t="s">
        <v>9</v>
      </c>
    </row>
    <row r="298" spans="1:9" s="138" customFormat="1" ht="15" customHeight="1" x14ac:dyDescent="0.2">
      <c r="A298" s="139">
        <v>260</v>
      </c>
      <c r="B298" s="140" t="s">
        <v>428</v>
      </c>
      <c r="C298" s="489" t="s">
        <v>1004</v>
      </c>
      <c r="D298" s="146" t="s">
        <v>1361</v>
      </c>
      <c r="E298" s="147">
        <v>44054</v>
      </c>
      <c r="F298" s="148" t="s">
        <v>1391</v>
      </c>
      <c r="G298" s="145">
        <v>-361.15</v>
      </c>
      <c r="H298" s="493" t="s">
        <v>8</v>
      </c>
      <c r="I298" s="494" t="s">
        <v>9</v>
      </c>
    </row>
    <row r="299" spans="1:9" s="138" customFormat="1" ht="15" customHeight="1" x14ac:dyDescent="0.2">
      <c r="A299" s="139">
        <v>261</v>
      </c>
      <c r="B299" s="140" t="s">
        <v>428</v>
      </c>
      <c r="C299" s="489" t="s">
        <v>1004</v>
      </c>
      <c r="D299" s="146" t="s">
        <v>1392</v>
      </c>
      <c r="E299" s="147">
        <v>44068</v>
      </c>
      <c r="F299" s="148" t="s">
        <v>1393</v>
      </c>
      <c r="G299" s="145">
        <v>24.76</v>
      </c>
      <c r="H299" s="493" t="s">
        <v>10</v>
      </c>
      <c r="I299" s="494" t="s">
        <v>11</v>
      </c>
    </row>
    <row r="300" spans="1:9" s="138" customFormat="1" ht="15" customHeight="1" x14ac:dyDescent="0.2">
      <c r="A300" s="139">
        <v>262</v>
      </c>
      <c r="B300" s="140" t="s">
        <v>428</v>
      </c>
      <c r="C300" s="489" t="s">
        <v>1004</v>
      </c>
      <c r="D300" s="141" t="s">
        <v>892</v>
      </c>
      <c r="E300" s="147">
        <v>44054</v>
      </c>
      <c r="F300" s="148" t="s">
        <v>1394</v>
      </c>
      <c r="G300" s="145">
        <v>0</v>
      </c>
      <c r="H300" s="493" t="s">
        <v>14</v>
      </c>
      <c r="I300" s="494" t="s">
        <v>394</v>
      </c>
    </row>
    <row r="301" spans="1:9" s="138" customFormat="1" ht="22.5" x14ac:dyDescent="0.2">
      <c r="A301" s="139">
        <v>263</v>
      </c>
      <c r="B301" s="140" t="s">
        <v>428</v>
      </c>
      <c r="C301" s="489" t="s">
        <v>1004</v>
      </c>
      <c r="D301" s="146" t="s">
        <v>1395</v>
      </c>
      <c r="E301" s="147">
        <v>44068</v>
      </c>
      <c r="F301" s="148" t="s">
        <v>1396</v>
      </c>
      <c r="G301" s="145">
        <v>13918.34</v>
      </c>
      <c r="H301" s="493" t="s">
        <v>20</v>
      </c>
      <c r="I301" s="494" t="s">
        <v>21</v>
      </c>
    </row>
    <row r="302" spans="1:9" s="138" customFormat="1" ht="15" customHeight="1" x14ac:dyDescent="0.2">
      <c r="A302" s="139">
        <v>264</v>
      </c>
      <c r="B302" s="140" t="s">
        <v>428</v>
      </c>
      <c r="C302" s="489" t="s">
        <v>1004</v>
      </c>
      <c r="D302" s="141" t="s">
        <v>1397</v>
      </c>
      <c r="E302" s="147">
        <v>44068</v>
      </c>
      <c r="F302" s="148" t="s">
        <v>1398</v>
      </c>
      <c r="G302" s="145">
        <v>493.1</v>
      </c>
      <c r="H302" s="493" t="s">
        <v>20</v>
      </c>
      <c r="I302" s="494" t="s">
        <v>21</v>
      </c>
    </row>
    <row r="303" spans="1:9" s="138" customFormat="1" ht="15" customHeight="1" x14ac:dyDescent="0.2">
      <c r="A303" s="139">
        <v>265</v>
      </c>
      <c r="B303" s="140" t="s">
        <v>428</v>
      </c>
      <c r="C303" s="489" t="s">
        <v>1004</v>
      </c>
      <c r="D303" s="141" t="s">
        <v>1339</v>
      </c>
      <c r="E303" s="147">
        <v>44054</v>
      </c>
      <c r="F303" s="148" t="s">
        <v>1399</v>
      </c>
      <c r="G303" s="145">
        <v>150250</v>
      </c>
      <c r="H303" s="493" t="s">
        <v>20</v>
      </c>
      <c r="I303" s="494" t="s">
        <v>21</v>
      </c>
    </row>
    <row r="304" spans="1:9" s="138" customFormat="1" ht="15" customHeight="1" x14ac:dyDescent="0.2">
      <c r="A304" s="139">
        <v>266</v>
      </c>
      <c r="B304" s="140" t="s">
        <v>428</v>
      </c>
      <c r="C304" s="489" t="s">
        <v>1004</v>
      </c>
      <c r="D304" s="141" t="s">
        <v>1400</v>
      </c>
      <c r="E304" s="147">
        <v>44082</v>
      </c>
      <c r="F304" s="148" t="s">
        <v>1401</v>
      </c>
      <c r="G304" s="145">
        <v>7339.21</v>
      </c>
      <c r="H304" s="493" t="s">
        <v>20</v>
      </c>
      <c r="I304" s="494" t="s">
        <v>21</v>
      </c>
    </row>
    <row r="305" spans="1:9" s="138" customFormat="1" ht="15" customHeight="1" x14ac:dyDescent="0.2">
      <c r="A305" s="139">
        <v>267</v>
      </c>
      <c r="B305" s="140" t="s">
        <v>428</v>
      </c>
      <c r="C305" s="489" t="s">
        <v>1004</v>
      </c>
      <c r="D305" s="141" t="s">
        <v>1402</v>
      </c>
      <c r="E305" s="147">
        <v>44068</v>
      </c>
      <c r="F305" s="148" t="s">
        <v>1403</v>
      </c>
      <c r="G305" s="145">
        <v>0</v>
      </c>
      <c r="H305" s="493" t="s">
        <v>23</v>
      </c>
      <c r="I305" s="494" t="s">
        <v>24</v>
      </c>
    </row>
    <row r="306" spans="1:9" s="138" customFormat="1" ht="22.5" x14ac:dyDescent="0.2">
      <c r="A306" s="139">
        <v>268</v>
      </c>
      <c r="B306" s="140" t="s">
        <v>428</v>
      </c>
      <c r="C306" s="489" t="s">
        <v>1004</v>
      </c>
      <c r="D306" s="146" t="s">
        <v>1404</v>
      </c>
      <c r="E306" s="147">
        <v>44068</v>
      </c>
      <c r="F306" s="148" t="s">
        <v>1405</v>
      </c>
      <c r="G306" s="145">
        <v>0</v>
      </c>
      <c r="H306" s="493" t="s">
        <v>8</v>
      </c>
      <c r="I306" s="494" t="s">
        <v>9</v>
      </c>
    </row>
    <row r="307" spans="1:9" s="138" customFormat="1" ht="15" customHeight="1" x14ac:dyDescent="0.2">
      <c r="A307" s="139">
        <v>269</v>
      </c>
      <c r="B307" s="140" t="s">
        <v>428</v>
      </c>
      <c r="C307" s="489" t="s">
        <v>1004</v>
      </c>
      <c r="D307" s="141" t="s">
        <v>1406</v>
      </c>
      <c r="E307" s="147">
        <v>44060</v>
      </c>
      <c r="F307" s="148" t="s">
        <v>1407</v>
      </c>
      <c r="G307" s="145">
        <v>0</v>
      </c>
      <c r="H307" s="493" t="s">
        <v>14</v>
      </c>
      <c r="I307" s="494" t="s">
        <v>394</v>
      </c>
    </row>
    <row r="308" spans="1:9" s="138" customFormat="1" ht="15" customHeight="1" x14ac:dyDescent="0.2">
      <c r="A308" s="139">
        <v>270</v>
      </c>
      <c r="B308" s="140" t="s">
        <v>428</v>
      </c>
      <c r="C308" s="489" t="s">
        <v>1004</v>
      </c>
      <c r="D308" s="141" t="s">
        <v>1408</v>
      </c>
      <c r="E308" s="147">
        <v>44096</v>
      </c>
      <c r="F308" s="148" t="s">
        <v>1409</v>
      </c>
      <c r="G308" s="145">
        <v>343.76</v>
      </c>
      <c r="H308" s="493" t="s">
        <v>17</v>
      </c>
      <c r="I308" s="494" t="s">
        <v>163</v>
      </c>
    </row>
    <row r="309" spans="1:9" s="138" customFormat="1" ht="15" customHeight="1" x14ac:dyDescent="0.2">
      <c r="A309" s="139">
        <v>271</v>
      </c>
      <c r="B309" s="140" t="s">
        <v>428</v>
      </c>
      <c r="C309" s="489" t="s">
        <v>1004</v>
      </c>
      <c r="D309" s="141" t="s">
        <v>481</v>
      </c>
      <c r="E309" s="147">
        <v>44082</v>
      </c>
      <c r="F309" s="148" t="s">
        <v>1410</v>
      </c>
      <c r="G309" s="145">
        <v>150.07</v>
      </c>
      <c r="H309" s="493" t="s">
        <v>17</v>
      </c>
      <c r="I309" s="494" t="s">
        <v>163</v>
      </c>
    </row>
    <row r="310" spans="1:9" s="138" customFormat="1" ht="15" customHeight="1" x14ac:dyDescent="0.2">
      <c r="A310" s="139">
        <v>272</v>
      </c>
      <c r="B310" s="140" t="s">
        <v>428</v>
      </c>
      <c r="C310" s="489" t="s">
        <v>1004</v>
      </c>
      <c r="D310" s="146" t="s">
        <v>430</v>
      </c>
      <c r="E310" s="147">
        <v>44082</v>
      </c>
      <c r="F310" s="148" t="s">
        <v>1411</v>
      </c>
      <c r="G310" s="145">
        <v>281.69</v>
      </c>
      <c r="H310" s="493" t="s">
        <v>10</v>
      </c>
      <c r="I310" s="494" t="s">
        <v>11</v>
      </c>
    </row>
    <row r="311" spans="1:9" s="138" customFormat="1" ht="15" customHeight="1" x14ac:dyDescent="0.2">
      <c r="A311" s="139">
        <v>273</v>
      </c>
      <c r="B311" s="140" t="s">
        <v>428</v>
      </c>
      <c r="C311" s="489" t="s">
        <v>1004</v>
      </c>
      <c r="D311" s="141" t="s">
        <v>1412</v>
      </c>
      <c r="E311" s="147">
        <v>44096</v>
      </c>
      <c r="F311" s="148" t="s">
        <v>1413</v>
      </c>
      <c r="G311" s="145">
        <v>1174.52</v>
      </c>
      <c r="H311" s="493" t="s">
        <v>22</v>
      </c>
      <c r="I311" s="494" t="s">
        <v>429</v>
      </c>
    </row>
    <row r="312" spans="1:9" s="138" customFormat="1" ht="15" customHeight="1" x14ac:dyDescent="0.2">
      <c r="A312" s="139">
        <v>274</v>
      </c>
      <c r="B312" s="140" t="s">
        <v>428</v>
      </c>
      <c r="C312" s="489" t="s">
        <v>1004</v>
      </c>
      <c r="D312" s="146" t="s">
        <v>1414</v>
      </c>
      <c r="E312" s="147">
        <v>44096</v>
      </c>
      <c r="F312" s="148" t="s">
        <v>1415</v>
      </c>
      <c r="G312" s="145">
        <v>0</v>
      </c>
      <c r="H312" s="493" t="s">
        <v>10</v>
      </c>
      <c r="I312" s="494" t="s">
        <v>11</v>
      </c>
    </row>
    <row r="313" spans="1:9" ht="15" customHeight="1" x14ac:dyDescent="0.2">
      <c r="A313" s="133">
        <v>275</v>
      </c>
      <c r="B313" s="134" t="s">
        <v>428</v>
      </c>
      <c r="C313" s="489" t="s">
        <v>1004</v>
      </c>
      <c r="D313" s="649" t="s">
        <v>694</v>
      </c>
      <c r="E313" s="136">
        <v>44082</v>
      </c>
      <c r="F313" s="650" t="s">
        <v>1416</v>
      </c>
      <c r="G313" s="651">
        <v>0</v>
      </c>
      <c r="H313" s="652" t="s">
        <v>20</v>
      </c>
      <c r="I313" s="490" t="s">
        <v>21</v>
      </c>
    </row>
    <row r="314" spans="1:9" ht="15" customHeight="1" x14ac:dyDescent="0.2">
      <c r="A314" s="139">
        <v>276</v>
      </c>
      <c r="B314" s="140" t="s">
        <v>428</v>
      </c>
      <c r="C314" s="489" t="s">
        <v>1004</v>
      </c>
      <c r="D314" s="141" t="s">
        <v>811</v>
      </c>
      <c r="E314" s="147">
        <v>44096</v>
      </c>
      <c r="F314" s="148" t="s">
        <v>1417</v>
      </c>
      <c r="G314" s="145">
        <v>0</v>
      </c>
      <c r="H314" s="652" t="s">
        <v>23</v>
      </c>
      <c r="I314" s="490" t="s">
        <v>24</v>
      </c>
    </row>
    <row r="315" spans="1:9" s="138" customFormat="1" ht="22.5" x14ac:dyDescent="0.2">
      <c r="A315" s="139">
        <v>277</v>
      </c>
      <c r="B315" s="140" t="s">
        <v>428</v>
      </c>
      <c r="C315" s="489" t="s">
        <v>1004</v>
      </c>
      <c r="D315" s="146" t="s">
        <v>876</v>
      </c>
      <c r="E315" s="147">
        <v>44082</v>
      </c>
      <c r="F315" s="148" t="s">
        <v>1418</v>
      </c>
      <c r="G315" s="145">
        <v>0</v>
      </c>
      <c r="H315" s="652" t="s">
        <v>8</v>
      </c>
      <c r="I315" s="490" t="s">
        <v>9</v>
      </c>
    </row>
    <row r="316" spans="1:9" s="138" customFormat="1" ht="22.5" x14ac:dyDescent="0.2">
      <c r="A316" s="139">
        <v>278</v>
      </c>
      <c r="B316" s="140" t="s">
        <v>428</v>
      </c>
      <c r="C316" s="489" t="s">
        <v>1004</v>
      </c>
      <c r="D316" s="144" t="s">
        <v>1419</v>
      </c>
      <c r="E316" s="147">
        <v>44068</v>
      </c>
      <c r="F316" s="148" t="s">
        <v>1420</v>
      </c>
      <c r="G316" s="145">
        <v>0</v>
      </c>
      <c r="H316" s="652" t="s">
        <v>8</v>
      </c>
      <c r="I316" s="490" t="s">
        <v>9</v>
      </c>
    </row>
    <row r="317" spans="1:9" s="138" customFormat="1" ht="15" customHeight="1" x14ac:dyDescent="0.2">
      <c r="A317" s="139">
        <v>279</v>
      </c>
      <c r="B317" s="140" t="s">
        <v>428</v>
      </c>
      <c r="C317" s="489" t="s">
        <v>1004</v>
      </c>
      <c r="D317" s="141" t="s">
        <v>1421</v>
      </c>
      <c r="E317" s="147">
        <v>44096</v>
      </c>
      <c r="F317" s="148" t="s">
        <v>1422</v>
      </c>
      <c r="G317" s="145">
        <v>29.53</v>
      </c>
      <c r="H317" s="493" t="s">
        <v>20</v>
      </c>
      <c r="I317" s="494" t="s">
        <v>21</v>
      </c>
    </row>
    <row r="318" spans="1:9" s="138" customFormat="1" ht="22.5" x14ac:dyDescent="0.2">
      <c r="A318" s="139">
        <v>280</v>
      </c>
      <c r="B318" s="140" t="s">
        <v>428</v>
      </c>
      <c r="C318" s="489" t="s">
        <v>1004</v>
      </c>
      <c r="D318" s="146" t="s">
        <v>1423</v>
      </c>
      <c r="E318" s="147">
        <v>44096</v>
      </c>
      <c r="F318" s="148" t="s">
        <v>1424</v>
      </c>
      <c r="G318" s="145">
        <v>836.93</v>
      </c>
      <c r="H318" s="493" t="s">
        <v>20</v>
      </c>
      <c r="I318" s="494" t="s">
        <v>21</v>
      </c>
    </row>
    <row r="319" spans="1:9" s="138" customFormat="1" ht="22.5" x14ac:dyDescent="0.2">
      <c r="A319" s="139">
        <v>281</v>
      </c>
      <c r="B319" s="140" t="s">
        <v>428</v>
      </c>
      <c r="C319" s="489" t="s">
        <v>1004</v>
      </c>
      <c r="D319" s="144" t="s">
        <v>1425</v>
      </c>
      <c r="E319" s="147">
        <v>44082</v>
      </c>
      <c r="F319" s="148" t="s">
        <v>1426</v>
      </c>
      <c r="G319" s="145">
        <v>-973.34</v>
      </c>
      <c r="H319" s="493" t="s">
        <v>8</v>
      </c>
      <c r="I319" s="494" t="s">
        <v>9</v>
      </c>
    </row>
    <row r="320" spans="1:9" s="138" customFormat="1" ht="15" customHeight="1" x14ac:dyDescent="0.2">
      <c r="A320" s="139">
        <v>282</v>
      </c>
      <c r="B320" s="140" t="s">
        <v>428</v>
      </c>
      <c r="C320" s="489" t="s">
        <v>1004</v>
      </c>
      <c r="D320" s="141" t="s">
        <v>1427</v>
      </c>
      <c r="E320" s="147">
        <v>44096</v>
      </c>
      <c r="F320" s="148" t="s">
        <v>1428</v>
      </c>
      <c r="G320" s="145">
        <v>0</v>
      </c>
      <c r="H320" s="493" t="s">
        <v>17</v>
      </c>
      <c r="I320" s="494" t="s">
        <v>163</v>
      </c>
    </row>
    <row r="321" spans="1:11" s="138" customFormat="1" ht="15" customHeight="1" x14ac:dyDescent="0.2">
      <c r="A321" s="139">
        <v>283</v>
      </c>
      <c r="B321" s="140" t="s">
        <v>428</v>
      </c>
      <c r="C321" s="489" t="s">
        <v>1004</v>
      </c>
      <c r="D321" s="141" t="s">
        <v>893</v>
      </c>
      <c r="E321" s="147">
        <v>44068</v>
      </c>
      <c r="F321" s="148" t="s">
        <v>1429</v>
      </c>
      <c r="G321" s="145">
        <v>0</v>
      </c>
      <c r="H321" s="493" t="s">
        <v>20</v>
      </c>
      <c r="I321" s="494" t="s">
        <v>21</v>
      </c>
    </row>
    <row r="322" spans="1:11" s="138" customFormat="1" ht="22.5" x14ac:dyDescent="0.2">
      <c r="A322" s="139">
        <v>284</v>
      </c>
      <c r="B322" s="140" t="s">
        <v>428</v>
      </c>
      <c r="C322" s="489" t="s">
        <v>1004</v>
      </c>
      <c r="D322" s="146" t="s">
        <v>1430</v>
      </c>
      <c r="E322" s="147">
        <v>44096</v>
      </c>
      <c r="F322" s="148" t="s">
        <v>1431</v>
      </c>
      <c r="G322" s="145">
        <v>0</v>
      </c>
      <c r="H322" s="493" t="s">
        <v>17</v>
      </c>
      <c r="I322" s="494" t="s">
        <v>163</v>
      </c>
    </row>
    <row r="323" spans="1:11" s="138" customFormat="1" ht="15" customHeight="1" x14ac:dyDescent="0.2">
      <c r="A323" s="139">
        <v>285</v>
      </c>
      <c r="B323" s="140" t="s">
        <v>428</v>
      </c>
      <c r="C323" s="489" t="s">
        <v>1004</v>
      </c>
      <c r="D323" s="146" t="s">
        <v>1320</v>
      </c>
      <c r="E323" s="147">
        <v>44096</v>
      </c>
      <c r="F323" s="148" t="s">
        <v>1432</v>
      </c>
      <c r="G323" s="145">
        <v>114.67</v>
      </c>
      <c r="H323" s="493" t="s">
        <v>17</v>
      </c>
      <c r="I323" s="494" t="s">
        <v>163</v>
      </c>
    </row>
    <row r="324" spans="1:11" s="138" customFormat="1" ht="22.5" x14ac:dyDescent="0.2">
      <c r="A324" s="133">
        <v>286</v>
      </c>
      <c r="B324" s="134" t="s">
        <v>428</v>
      </c>
      <c r="C324" s="489" t="s">
        <v>1004</v>
      </c>
      <c r="D324" s="800" t="s">
        <v>883</v>
      </c>
      <c r="E324" s="136">
        <v>44082</v>
      </c>
      <c r="F324" s="650" t="s">
        <v>1433</v>
      </c>
      <c r="G324" s="651">
        <v>0</v>
      </c>
      <c r="H324" s="652" t="s">
        <v>12</v>
      </c>
      <c r="I324" s="490" t="s">
        <v>13</v>
      </c>
    </row>
    <row r="325" spans="1:11" s="138" customFormat="1" ht="15" customHeight="1" thickBot="1" x14ac:dyDescent="0.25">
      <c r="A325" s="149">
        <v>287</v>
      </c>
      <c r="B325" s="150" t="s">
        <v>428</v>
      </c>
      <c r="C325" s="806" t="s">
        <v>1004</v>
      </c>
      <c r="D325" s="810" t="s">
        <v>812</v>
      </c>
      <c r="E325" s="152">
        <v>44096</v>
      </c>
      <c r="F325" s="151" t="s">
        <v>1434</v>
      </c>
      <c r="G325" s="153">
        <v>0</v>
      </c>
      <c r="H325" s="1068" t="s">
        <v>12</v>
      </c>
      <c r="I325" s="1067" t="s">
        <v>13</v>
      </c>
    </row>
    <row r="326" spans="1:11" s="500" customFormat="1" ht="15" customHeight="1" x14ac:dyDescent="0.2">
      <c r="A326" s="499"/>
      <c r="B326" s="499"/>
      <c r="C326" s="499"/>
      <c r="D326" s="499"/>
      <c r="E326" s="499"/>
      <c r="F326" s="499"/>
      <c r="G326" s="499"/>
      <c r="H326" s="1453" t="s">
        <v>699</v>
      </c>
      <c r="I326" s="1453"/>
    </row>
    <row r="327" spans="1:11" s="500" customFormat="1" ht="15" customHeight="1" x14ac:dyDescent="0.2">
      <c r="A327" s="499"/>
      <c r="B327" s="499"/>
      <c r="C327" s="1454" t="s">
        <v>99</v>
      </c>
      <c r="D327" s="1454"/>
      <c r="E327" s="1454"/>
      <c r="F327" s="1454"/>
      <c r="G327" s="1454"/>
      <c r="H327" s="1454"/>
      <c r="I327" s="1454"/>
    </row>
    <row r="328" spans="1:11" s="500" customFormat="1" ht="15" customHeight="1" x14ac:dyDescent="0.2">
      <c r="A328" s="499"/>
      <c r="B328" s="499"/>
      <c r="C328" s="1447" t="s">
        <v>1003</v>
      </c>
      <c r="D328" s="1447"/>
      <c r="E328" s="1447"/>
      <c r="F328" s="1447"/>
      <c r="G328" s="1447"/>
      <c r="H328" s="1447"/>
      <c r="I328" s="1447"/>
    </row>
    <row r="329" spans="1:11" s="500" customFormat="1" ht="15" customHeight="1" thickBot="1" x14ac:dyDescent="0.25">
      <c r="A329" s="501"/>
      <c r="B329" s="501"/>
      <c r="C329" s="501"/>
      <c r="D329" s="501"/>
      <c r="E329" s="501"/>
      <c r="F329" s="501"/>
      <c r="G329" s="501"/>
      <c r="H329" s="502"/>
      <c r="I329" s="503"/>
    </row>
    <row r="330" spans="1:11" s="500" customFormat="1" ht="34.5" customHeight="1" thickBot="1" x14ac:dyDescent="0.25">
      <c r="A330" s="1448" t="s">
        <v>6</v>
      </c>
      <c r="B330" s="1449"/>
      <c r="C330" s="1450"/>
      <c r="D330" s="67" t="s">
        <v>7</v>
      </c>
      <c r="E330" s="67" t="s">
        <v>689</v>
      </c>
      <c r="F330" s="67" t="s">
        <v>147</v>
      </c>
      <c r="G330" s="67" t="s">
        <v>149</v>
      </c>
      <c r="H330" s="1451" t="s">
        <v>148</v>
      </c>
      <c r="I330" s="1452"/>
    </row>
    <row r="331" spans="1:11" s="500" customFormat="1" ht="22.5" x14ac:dyDescent="0.2">
      <c r="A331" s="139">
        <v>288</v>
      </c>
      <c r="B331" s="140" t="s">
        <v>428</v>
      </c>
      <c r="C331" s="489" t="s">
        <v>1004</v>
      </c>
      <c r="D331" s="146" t="s">
        <v>1435</v>
      </c>
      <c r="E331" s="147">
        <v>44096</v>
      </c>
      <c r="F331" s="148" t="s">
        <v>1436</v>
      </c>
      <c r="G331" s="145">
        <v>0</v>
      </c>
      <c r="H331" s="493" t="s">
        <v>17</v>
      </c>
      <c r="I331" s="494" t="s">
        <v>163</v>
      </c>
      <c r="J331" s="138"/>
      <c r="K331" s="138"/>
    </row>
    <row r="332" spans="1:11" s="500" customFormat="1" ht="15" customHeight="1" x14ac:dyDescent="0.2">
      <c r="A332" s="139">
        <v>289</v>
      </c>
      <c r="B332" s="140" t="s">
        <v>428</v>
      </c>
      <c r="C332" s="803" t="s">
        <v>1004</v>
      </c>
      <c r="D332" s="144" t="s">
        <v>1437</v>
      </c>
      <c r="E332" s="147">
        <v>44082</v>
      </c>
      <c r="F332" s="148" t="s">
        <v>1438</v>
      </c>
      <c r="G332" s="145">
        <v>200</v>
      </c>
      <c r="H332" s="493" t="s">
        <v>209</v>
      </c>
      <c r="I332" s="494" t="s">
        <v>393</v>
      </c>
      <c r="J332" s="138"/>
      <c r="K332" s="138"/>
    </row>
    <row r="333" spans="1:11" s="138" customFormat="1" ht="15" customHeight="1" x14ac:dyDescent="0.2">
      <c r="A333" s="133">
        <v>290</v>
      </c>
      <c r="B333" s="134" t="s">
        <v>428</v>
      </c>
      <c r="C333" s="489" t="s">
        <v>1004</v>
      </c>
      <c r="D333" s="649" t="s">
        <v>1439</v>
      </c>
      <c r="E333" s="136">
        <v>44096</v>
      </c>
      <c r="F333" s="650" t="s">
        <v>1440</v>
      </c>
      <c r="G333" s="651">
        <v>0</v>
      </c>
      <c r="H333" s="652" t="s">
        <v>8</v>
      </c>
      <c r="I333" s="490" t="s">
        <v>9</v>
      </c>
    </row>
    <row r="334" spans="1:11" s="138" customFormat="1" ht="15" customHeight="1" x14ac:dyDescent="0.2">
      <c r="A334" s="139">
        <v>291</v>
      </c>
      <c r="B334" s="140" t="s">
        <v>428</v>
      </c>
      <c r="C334" s="489" t="s">
        <v>1004</v>
      </c>
      <c r="D334" s="141" t="s">
        <v>1441</v>
      </c>
      <c r="E334" s="147">
        <v>44096</v>
      </c>
      <c r="F334" s="148" t="s">
        <v>1442</v>
      </c>
      <c r="G334" s="145">
        <v>1513.93</v>
      </c>
      <c r="H334" s="493" t="s">
        <v>8</v>
      </c>
      <c r="I334" s="494" t="s">
        <v>9</v>
      </c>
    </row>
    <row r="335" spans="1:11" s="138" customFormat="1" ht="22.5" x14ac:dyDescent="0.2">
      <c r="A335" s="139">
        <v>292</v>
      </c>
      <c r="B335" s="140" t="s">
        <v>428</v>
      </c>
      <c r="C335" s="489" t="s">
        <v>1004</v>
      </c>
      <c r="D335" s="146" t="s">
        <v>877</v>
      </c>
      <c r="E335" s="147">
        <v>44082</v>
      </c>
      <c r="F335" s="148" t="s">
        <v>1443</v>
      </c>
      <c r="G335" s="145">
        <v>0</v>
      </c>
      <c r="H335" s="652" t="s">
        <v>8</v>
      </c>
      <c r="I335" s="490" t="s">
        <v>9</v>
      </c>
    </row>
    <row r="336" spans="1:11" s="138" customFormat="1" ht="15" customHeight="1" x14ac:dyDescent="0.2">
      <c r="A336" s="139">
        <v>293</v>
      </c>
      <c r="B336" s="140" t="s">
        <v>428</v>
      </c>
      <c r="C336" s="489" t="s">
        <v>1004</v>
      </c>
      <c r="D336" s="146" t="s">
        <v>806</v>
      </c>
      <c r="E336" s="147">
        <v>44082</v>
      </c>
      <c r="F336" s="148" t="s">
        <v>1444</v>
      </c>
      <c r="G336" s="145">
        <v>0</v>
      </c>
      <c r="H336" s="652" t="s">
        <v>10</v>
      </c>
      <c r="I336" s="490" t="s">
        <v>11</v>
      </c>
    </row>
    <row r="337" spans="1:9" s="138" customFormat="1" ht="15" customHeight="1" x14ac:dyDescent="0.2">
      <c r="A337" s="139">
        <v>294</v>
      </c>
      <c r="B337" s="140" t="s">
        <v>428</v>
      </c>
      <c r="C337" s="489" t="s">
        <v>1004</v>
      </c>
      <c r="D337" s="141" t="s">
        <v>895</v>
      </c>
      <c r="E337" s="147">
        <v>44082</v>
      </c>
      <c r="F337" s="148" t="s">
        <v>1445</v>
      </c>
      <c r="G337" s="145">
        <v>0</v>
      </c>
      <c r="H337" s="493" t="s">
        <v>22</v>
      </c>
      <c r="I337" s="494" t="s">
        <v>429</v>
      </c>
    </row>
    <row r="338" spans="1:9" s="138" customFormat="1" ht="22.5" x14ac:dyDescent="0.2">
      <c r="A338" s="139">
        <v>295</v>
      </c>
      <c r="B338" s="140" t="s">
        <v>428</v>
      </c>
      <c r="C338" s="489" t="s">
        <v>1004</v>
      </c>
      <c r="D338" s="144" t="s">
        <v>1446</v>
      </c>
      <c r="E338" s="147">
        <v>44096</v>
      </c>
      <c r="F338" s="148" t="s">
        <v>1447</v>
      </c>
      <c r="G338" s="145">
        <v>0</v>
      </c>
      <c r="H338" s="493" t="s">
        <v>10</v>
      </c>
      <c r="I338" s="494" t="s">
        <v>11</v>
      </c>
    </row>
    <row r="339" spans="1:9" s="138" customFormat="1" ht="15" customHeight="1" x14ac:dyDescent="0.2">
      <c r="A339" s="139">
        <v>296</v>
      </c>
      <c r="B339" s="140" t="s">
        <v>428</v>
      </c>
      <c r="C339" s="489" t="s">
        <v>1004</v>
      </c>
      <c r="D339" s="144" t="s">
        <v>1448</v>
      </c>
      <c r="E339" s="147">
        <v>44096</v>
      </c>
      <c r="F339" s="148" t="s">
        <v>1449</v>
      </c>
      <c r="G339" s="145">
        <v>0</v>
      </c>
      <c r="H339" s="493" t="s">
        <v>10</v>
      </c>
      <c r="I339" s="494" t="s">
        <v>11</v>
      </c>
    </row>
    <row r="340" spans="1:9" s="138" customFormat="1" ht="15" customHeight="1" x14ac:dyDescent="0.2">
      <c r="A340" s="139">
        <v>297</v>
      </c>
      <c r="B340" s="140" t="s">
        <v>428</v>
      </c>
      <c r="C340" s="489" t="s">
        <v>1004</v>
      </c>
      <c r="D340" s="146" t="s">
        <v>881</v>
      </c>
      <c r="E340" s="147">
        <v>44096</v>
      </c>
      <c r="F340" s="148" t="s">
        <v>1450</v>
      </c>
      <c r="G340" s="145">
        <v>0</v>
      </c>
      <c r="H340" s="493" t="s">
        <v>17</v>
      </c>
      <c r="I340" s="494" t="s">
        <v>163</v>
      </c>
    </row>
    <row r="341" spans="1:9" s="138" customFormat="1" ht="22.5" x14ac:dyDescent="0.2">
      <c r="A341" s="139">
        <v>298</v>
      </c>
      <c r="B341" s="140" t="s">
        <v>428</v>
      </c>
      <c r="C341" s="489" t="s">
        <v>1004</v>
      </c>
      <c r="D341" s="146" t="s">
        <v>813</v>
      </c>
      <c r="E341" s="147">
        <v>44096</v>
      </c>
      <c r="F341" s="148" t="s">
        <v>1451</v>
      </c>
      <c r="G341" s="145">
        <v>0</v>
      </c>
      <c r="H341" s="493" t="s">
        <v>17</v>
      </c>
      <c r="I341" s="494" t="s">
        <v>163</v>
      </c>
    </row>
    <row r="342" spans="1:9" s="138" customFormat="1" ht="15" customHeight="1" x14ac:dyDescent="0.2">
      <c r="A342" s="139">
        <v>299</v>
      </c>
      <c r="B342" s="140" t="s">
        <v>428</v>
      </c>
      <c r="C342" s="489" t="s">
        <v>1004</v>
      </c>
      <c r="D342" s="146" t="s">
        <v>1452</v>
      </c>
      <c r="E342" s="147">
        <v>44082</v>
      </c>
      <c r="F342" s="148" t="s">
        <v>1453</v>
      </c>
      <c r="G342" s="145">
        <v>0</v>
      </c>
      <c r="H342" s="493" t="s">
        <v>23</v>
      </c>
      <c r="I342" s="494" t="s">
        <v>24</v>
      </c>
    </row>
    <row r="343" spans="1:9" s="138" customFormat="1" ht="22.5" x14ac:dyDescent="0.2">
      <c r="A343" s="139">
        <v>300</v>
      </c>
      <c r="B343" s="140" t="s">
        <v>428</v>
      </c>
      <c r="C343" s="489" t="s">
        <v>1004</v>
      </c>
      <c r="D343" s="146" t="s">
        <v>1454</v>
      </c>
      <c r="E343" s="147">
        <v>44096</v>
      </c>
      <c r="F343" s="148" t="s">
        <v>1455</v>
      </c>
      <c r="G343" s="145">
        <v>0</v>
      </c>
      <c r="H343" s="493" t="s">
        <v>8</v>
      </c>
      <c r="I343" s="494" t="s">
        <v>9</v>
      </c>
    </row>
    <row r="344" spans="1:9" s="138" customFormat="1" ht="15" customHeight="1" x14ac:dyDescent="0.2">
      <c r="A344" s="139">
        <v>301</v>
      </c>
      <c r="B344" s="140" t="s">
        <v>428</v>
      </c>
      <c r="C344" s="489" t="s">
        <v>1004</v>
      </c>
      <c r="D344" s="141" t="s">
        <v>1456</v>
      </c>
      <c r="E344" s="147">
        <v>44082</v>
      </c>
      <c r="F344" s="148" t="s">
        <v>1457</v>
      </c>
      <c r="G344" s="145">
        <v>2000</v>
      </c>
      <c r="H344" s="652" t="s">
        <v>18</v>
      </c>
      <c r="I344" s="490" t="s">
        <v>19</v>
      </c>
    </row>
    <row r="345" spans="1:9" s="138" customFormat="1" ht="33.75" x14ac:dyDescent="0.2">
      <c r="A345" s="139">
        <v>302</v>
      </c>
      <c r="B345" s="140" t="s">
        <v>428</v>
      </c>
      <c r="C345" s="489" t="s">
        <v>1004</v>
      </c>
      <c r="D345" s="144" t="s">
        <v>1458</v>
      </c>
      <c r="E345" s="147">
        <v>44096</v>
      </c>
      <c r="F345" s="148" t="s">
        <v>1459</v>
      </c>
      <c r="G345" s="145">
        <v>11327.85</v>
      </c>
      <c r="H345" s="493" t="s">
        <v>20</v>
      </c>
      <c r="I345" s="494" t="s">
        <v>21</v>
      </c>
    </row>
    <row r="346" spans="1:9" s="138" customFormat="1" ht="22.5" x14ac:dyDescent="0.2">
      <c r="A346" s="139">
        <v>303</v>
      </c>
      <c r="B346" s="140" t="s">
        <v>428</v>
      </c>
      <c r="C346" s="489" t="s">
        <v>1004</v>
      </c>
      <c r="D346" s="146" t="s">
        <v>1460</v>
      </c>
      <c r="E346" s="147">
        <v>44096</v>
      </c>
      <c r="F346" s="148" t="s">
        <v>1461</v>
      </c>
      <c r="G346" s="145">
        <v>0</v>
      </c>
      <c r="H346" s="493" t="s">
        <v>8</v>
      </c>
      <c r="I346" s="494" t="s">
        <v>9</v>
      </c>
    </row>
    <row r="347" spans="1:9" s="138" customFormat="1" ht="15" customHeight="1" x14ac:dyDescent="0.2">
      <c r="A347" s="139">
        <v>304</v>
      </c>
      <c r="B347" s="140" t="s">
        <v>428</v>
      </c>
      <c r="C347" s="489" t="s">
        <v>1004</v>
      </c>
      <c r="D347" s="141" t="s">
        <v>1462</v>
      </c>
      <c r="E347" s="147">
        <v>44082</v>
      </c>
      <c r="F347" s="148" t="s">
        <v>1463</v>
      </c>
      <c r="G347" s="145">
        <v>0</v>
      </c>
      <c r="H347" s="493" t="s">
        <v>8</v>
      </c>
      <c r="I347" s="494" t="s">
        <v>9</v>
      </c>
    </row>
    <row r="348" spans="1:9" ht="15" customHeight="1" x14ac:dyDescent="0.2">
      <c r="A348" s="133">
        <v>305</v>
      </c>
      <c r="B348" s="134" t="s">
        <v>428</v>
      </c>
      <c r="C348" s="489" t="s">
        <v>1004</v>
      </c>
      <c r="D348" s="649" t="s">
        <v>1456</v>
      </c>
      <c r="E348" s="136">
        <v>44082</v>
      </c>
      <c r="F348" s="650" t="s">
        <v>1464</v>
      </c>
      <c r="G348" s="651">
        <v>2320</v>
      </c>
      <c r="H348" s="652" t="s">
        <v>18</v>
      </c>
      <c r="I348" s="490" t="s">
        <v>19</v>
      </c>
    </row>
    <row r="349" spans="1:9" ht="15" customHeight="1" x14ac:dyDescent="0.2">
      <c r="A349" s="139">
        <v>306</v>
      </c>
      <c r="B349" s="140" t="s">
        <v>428</v>
      </c>
      <c r="C349" s="489" t="s">
        <v>1004</v>
      </c>
      <c r="D349" s="141" t="s">
        <v>1456</v>
      </c>
      <c r="E349" s="147">
        <v>44082</v>
      </c>
      <c r="F349" s="148" t="s">
        <v>1465</v>
      </c>
      <c r="G349" s="145">
        <v>2310</v>
      </c>
      <c r="H349" s="493" t="s">
        <v>18</v>
      </c>
      <c r="I349" s="494" t="s">
        <v>19</v>
      </c>
    </row>
    <row r="350" spans="1:9" s="138" customFormat="1" ht="22.5" x14ac:dyDescent="0.2">
      <c r="A350" s="139">
        <v>307</v>
      </c>
      <c r="B350" s="140" t="s">
        <v>428</v>
      </c>
      <c r="C350" s="489" t="s">
        <v>1004</v>
      </c>
      <c r="D350" s="146" t="s">
        <v>1466</v>
      </c>
      <c r="E350" s="147">
        <v>44096</v>
      </c>
      <c r="F350" s="148" t="s">
        <v>1467</v>
      </c>
      <c r="G350" s="145">
        <v>32.5</v>
      </c>
      <c r="H350" s="493" t="s">
        <v>10</v>
      </c>
      <c r="I350" s="494" t="s">
        <v>11</v>
      </c>
    </row>
    <row r="351" spans="1:9" s="138" customFormat="1" ht="15" customHeight="1" x14ac:dyDescent="0.2">
      <c r="A351" s="139">
        <v>308</v>
      </c>
      <c r="B351" s="140" t="s">
        <v>428</v>
      </c>
      <c r="C351" s="489" t="s">
        <v>1004</v>
      </c>
      <c r="D351" s="141" t="s">
        <v>1468</v>
      </c>
      <c r="E351" s="147">
        <v>44082</v>
      </c>
      <c r="F351" s="148" t="s">
        <v>1469</v>
      </c>
      <c r="G351" s="145">
        <v>0</v>
      </c>
      <c r="H351" s="493" t="s">
        <v>12</v>
      </c>
      <c r="I351" s="494" t="s">
        <v>13</v>
      </c>
    </row>
    <row r="352" spans="1:9" s="138" customFormat="1" ht="15" customHeight="1" x14ac:dyDescent="0.2">
      <c r="A352" s="139">
        <v>309</v>
      </c>
      <c r="B352" s="140" t="s">
        <v>428</v>
      </c>
      <c r="C352" s="489" t="s">
        <v>1004</v>
      </c>
      <c r="D352" s="141" t="s">
        <v>1470</v>
      </c>
      <c r="E352" s="147">
        <v>44082</v>
      </c>
      <c r="F352" s="148" t="s">
        <v>1471</v>
      </c>
      <c r="G352" s="145">
        <v>0</v>
      </c>
      <c r="H352" s="652" t="s">
        <v>23</v>
      </c>
      <c r="I352" s="490" t="s">
        <v>24</v>
      </c>
    </row>
    <row r="353" spans="1:9" s="138" customFormat="1" ht="22.5" x14ac:dyDescent="0.2">
      <c r="A353" s="139">
        <v>310</v>
      </c>
      <c r="B353" s="140" t="s">
        <v>428</v>
      </c>
      <c r="C353" s="489" t="s">
        <v>1004</v>
      </c>
      <c r="D353" s="144" t="s">
        <v>1472</v>
      </c>
      <c r="E353" s="147">
        <v>44096</v>
      </c>
      <c r="F353" s="148" t="s">
        <v>1473</v>
      </c>
      <c r="G353" s="145">
        <v>0</v>
      </c>
      <c r="H353" s="493" t="s">
        <v>22</v>
      </c>
      <c r="I353" s="494" t="s">
        <v>429</v>
      </c>
    </row>
    <row r="354" spans="1:9" s="138" customFormat="1" ht="15" customHeight="1" x14ac:dyDescent="0.2">
      <c r="A354" s="139">
        <v>311</v>
      </c>
      <c r="B354" s="140" t="s">
        <v>428</v>
      </c>
      <c r="C354" s="489" t="s">
        <v>1004</v>
      </c>
      <c r="D354" s="146" t="s">
        <v>808</v>
      </c>
      <c r="E354" s="147">
        <v>44088</v>
      </c>
      <c r="F354" s="148" t="s">
        <v>1474</v>
      </c>
      <c r="G354" s="145">
        <v>0</v>
      </c>
      <c r="H354" s="493" t="s">
        <v>22</v>
      </c>
      <c r="I354" s="494" t="s">
        <v>429</v>
      </c>
    </row>
    <row r="355" spans="1:9" s="138" customFormat="1" ht="22.5" x14ac:dyDescent="0.2">
      <c r="A355" s="139">
        <v>312</v>
      </c>
      <c r="B355" s="140" t="s">
        <v>428</v>
      </c>
      <c r="C355" s="489" t="s">
        <v>1004</v>
      </c>
      <c r="D355" s="144" t="s">
        <v>1475</v>
      </c>
      <c r="E355" s="147">
        <v>44096</v>
      </c>
      <c r="F355" s="148" t="s">
        <v>1476</v>
      </c>
      <c r="G355" s="145">
        <v>12066.12</v>
      </c>
      <c r="H355" s="493" t="s">
        <v>20</v>
      </c>
      <c r="I355" s="494" t="s">
        <v>21</v>
      </c>
    </row>
    <row r="356" spans="1:9" s="138" customFormat="1" ht="15" customHeight="1" x14ac:dyDescent="0.2">
      <c r="A356" s="139">
        <v>313</v>
      </c>
      <c r="B356" s="140" t="s">
        <v>428</v>
      </c>
      <c r="C356" s="489" t="s">
        <v>1004</v>
      </c>
      <c r="D356" s="141" t="s">
        <v>484</v>
      </c>
      <c r="E356" s="147">
        <v>44088</v>
      </c>
      <c r="F356" s="148" t="s">
        <v>1477</v>
      </c>
      <c r="G356" s="145">
        <v>10776.77</v>
      </c>
      <c r="H356" s="493" t="s">
        <v>8</v>
      </c>
      <c r="I356" s="494" t="s">
        <v>9</v>
      </c>
    </row>
    <row r="357" spans="1:9" s="138" customFormat="1" ht="15" customHeight="1" x14ac:dyDescent="0.2">
      <c r="A357" s="139">
        <v>314</v>
      </c>
      <c r="B357" s="140" t="s">
        <v>428</v>
      </c>
      <c r="C357" s="489" t="s">
        <v>1004</v>
      </c>
      <c r="D357" s="144" t="s">
        <v>481</v>
      </c>
      <c r="E357" s="147">
        <v>44088</v>
      </c>
      <c r="F357" s="148" t="s">
        <v>1478</v>
      </c>
      <c r="G357" s="145">
        <v>128</v>
      </c>
      <c r="H357" s="493" t="s">
        <v>17</v>
      </c>
      <c r="I357" s="494" t="s">
        <v>163</v>
      </c>
    </row>
    <row r="358" spans="1:9" s="138" customFormat="1" ht="15" customHeight="1" x14ac:dyDescent="0.2">
      <c r="A358" s="133">
        <v>315</v>
      </c>
      <c r="B358" s="134" t="s">
        <v>428</v>
      </c>
      <c r="C358" s="489" t="s">
        <v>1004</v>
      </c>
      <c r="D358" s="653" t="s">
        <v>694</v>
      </c>
      <c r="E358" s="136">
        <v>44088</v>
      </c>
      <c r="F358" s="650" t="s">
        <v>1479</v>
      </c>
      <c r="G358" s="651">
        <v>0</v>
      </c>
      <c r="H358" s="654" t="s">
        <v>20</v>
      </c>
      <c r="I358" s="655" t="s">
        <v>21</v>
      </c>
    </row>
    <row r="359" spans="1:9" s="138" customFormat="1" ht="22.5" x14ac:dyDescent="0.2">
      <c r="A359" s="133">
        <v>316</v>
      </c>
      <c r="B359" s="134" t="s">
        <v>428</v>
      </c>
      <c r="C359" s="489" t="s">
        <v>1004</v>
      </c>
      <c r="D359" s="800" t="s">
        <v>877</v>
      </c>
      <c r="E359" s="136">
        <v>44088</v>
      </c>
      <c r="F359" s="650" t="s">
        <v>1480</v>
      </c>
      <c r="G359" s="651">
        <v>0</v>
      </c>
      <c r="H359" s="493" t="s">
        <v>8</v>
      </c>
      <c r="I359" s="494" t="s">
        <v>9</v>
      </c>
    </row>
    <row r="360" spans="1:9" s="138" customFormat="1" ht="15" customHeight="1" x14ac:dyDescent="0.2">
      <c r="A360" s="139">
        <v>317</v>
      </c>
      <c r="B360" s="140" t="s">
        <v>428</v>
      </c>
      <c r="C360" s="489" t="s">
        <v>1004</v>
      </c>
      <c r="D360" s="141" t="s">
        <v>1481</v>
      </c>
      <c r="E360" s="147">
        <v>44096</v>
      </c>
      <c r="F360" s="148" t="s">
        <v>1482</v>
      </c>
      <c r="G360" s="145">
        <v>0</v>
      </c>
      <c r="H360" s="493" t="s">
        <v>23</v>
      </c>
      <c r="I360" s="494" t="s">
        <v>24</v>
      </c>
    </row>
    <row r="361" spans="1:9" s="138" customFormat="1" ht="15" customHeight="1" x14ac:dyDescent="0.2">
      <c r="A361" s="139">
        <v>318</v>
      </c>
      <c r="B361" s="140" t="s">
        <v>428</v>
      </c>
      <c r="C361" s="489" t="s">
        <v>1004</v>
      </c>
      <c r="D361" s="141" t="s">
        <v>1483</v>
      </c>
      <c r="E361" s="147">
        <v>44096</v>
      </c>
      <c r="F361" s="148" t="s">
        <v>1484</v>
      </c>
      <c r="G361" s="145">
        <v>14811.41</v>
      </c>
      <c r="H361" s="493" t="s">
        <v>22</v>
      </c>
      <c r="I361" s="494" t="s">
        <v>429</v>
      </c>
    </row>
    <row r="362" spans="1:9" s="138" customFormat="1" ht="22.5" x14ac:dyDescent="0.2">
      <c r="A362" s="139">
        <v>319</v>
      </c>
      <c r="B362" s="140" t="s">
        <v>428</v>
      </c>
      <c r="C362" s="489" t="s">
        <v>1004</v>
      </c>
      <c r="D362" s="146" t="s">
        <v>1485</v>
      </c>
      <c r="E362" s="147">
        <v>44096</v>
      </c>
      <c r="F362" s="148" t="s">
        <v>1486</v>
      </c>
      <c r="G362" s="145">
        <v>4973.87</v>
      </c>
      <c r="H362" s="491" t="s">
        <v>12</v>
      </c>
      <c r="I362" s="492" t="s">
        <v>13</v>
      </c>
    </row>
    <row r="363" spans="1:9" s="138" customFormat="1" ht="15" customHeight="1" x14ac:dyDescent="0.2">
      <c r="A363" s="139">
        <v>320</v>
      </c>
      <c r="B363" s="140" t="s">
        <v>428</v>
      </c>
      <c r="C363" s="489" t="s">
        <v>1004</v>
      </c>
      <c r="D363" s="141" t="s">
        <v>430</v>
      </c>
      <c r="E363" s="147">
        <v>44095</v>
      </c>
      <c r="F363" s="148" t="s">
        <v>1487</v>
      </c>
      <c r="G363" s="145">
        <v>22</v>
      </c>
      <c r="H363" s="493" t="s">
        <v>1503</v>
      </c>
      <c r="I363" s="494" t="s">
        <v>9</v>
      </c>
    </row>
    <row r="364" spans="1:9" s="138" customFormat="1" ht="15" customHeight="1" x14ac:dyDescent="0.2">
      <c r="A364" s="139">
        <v>321</v>
      </c>
      <c r="B364" s="140" t="s">
        <v>428</v>
      </c>
      <c r="C364" s="489" t="s">
        <v>1004</v>
      </c>
      <c r="D364" s="144" t="s">
        <v>810</v>
      </c>
      <c r="E364" s="147">
        <v>44095</v>
      </c>
      <c r="F364" s="148" t="s">
        <v>1488</v>
      </c>
      <c r="G364" s="145">
        <v>39.090000000000003</v>
      </c>
      <c r="H364" s="493" t="s">
        <v>10</v>
      </c>
      <c r="I364" s="494" t="s">
        <v>11</v>
      </c>
    </row>
    <row r="365" spans="1:9" s="138" customFormat="1" ht="15" customHeight="1" x14ac:dyDescent="0.2">
      <c r="A365" s="139">
        <v>322</v>
      </c>
      <c r="B365" s="140" t="s">
        <v>428</v>
      </c>
      <c r="C365" s="489" t="s">
        <v>1004</v>
      </c>
      <c r="D365" s="141" t="s">
        <v>1489</v>
      </c>
      <c r="E365" s="147">
        <v>44095</v>
      </c>
      <c r="F365" s="148" t="s">
        <v>1490</v>
      </c>
      <c r="G365" s="145">
        <v>17.97</v>
      </c>
      <c r="H365" s="493" t="s">
        <v>8</v>
      </c>
      <c r="I365" s="494" t="s">
        <v>9</v>
      </c>
    </row>
    <row r="366" spans="1:9" s="138" customFormat="1" ht="15" customHeight="1" x14ac:dyDescent="0.2">
      <c r="A366" s="139">
        <v>323</v>
      </c>
      <c r="B366" s="140" t="s">
        <v>428</v>
      </c>
      <c r="C366" s="489" t="s">
        <v>1004</v>
      </c>
      <c r="D366" s="141" t="s">
        <v>150</v>
      </c>
      <c r="E366" s="147">
        <v>44095</v>
      </c>
      <c r="F366" s="148" t="s">
        <v>1491</v>
      </c>
      <c r="G366" s="145">
        <v>2734.5</v>
      </c>
      <c r="H366" s="493" t="s">
        <v>8</v>
      </c>
      <c r="I366" s="494" t="s">
        <v>9</v>
      </c>
    </row>
    <row r="367" spans="1:9" s="138" customFormat="1" ht="15" customHeight="1" x14ac:dyDescent="0.2">
      <c r="A367" s="139">
        <v>324</v>
      </c>
      <c r="B367" s="140" t="s">
        <v>428</v>
      </c>
      <c r="C367" s="489" t="s">
        <v>1004</v>
      </c>
      <c r="D367" s="141" t="s">
        <v>694</v>
      </c>
      <c r="E367" s="147">
        <v>44095</v>
      </c>
      <c r="F367" s="148" t="s">
        <v>1492</v>
      </c>
      <c r="G367" s="145">
        <v>0</v>
      </c>
      <c r="H367" s="493" t="s">
        <v>20</v>
      </c>
      <c r="I367" s="494" t="s">
        <v>21</v>
      </c>
    </row>
    <row r="368" spans="1:9" s="138" customFormat="1" ht="15" customHeight="1" x14ac:dyDescent="0.2">
      <c r="A368" s="139">
        <v>325</v>
      </c>
      <c r="B368" s="140" t="s">
        <v>428</v>
      </c>
      <c r="C368" s="489" t="s">
        <v>1004</v>
      </c>
      <c r="D368" s="146" t="s">
        <v>698</v>
      </c>
      <c r="E368" s="147">
        <v>44095</v>
      </c>
      <c r="F368" s="148" t="s">
        <v>1493</v>
      </c>
      <c r="G368" s="145">
        <v>65.349999999999994</v>
      </c>
      <c r="H368" s="493" t="s">
        <v>8</v>
      </c>
      <c r="I368" s="494" t="s">
        <v>9</v>
      </c>
    </row>
    <row r="369" spans="1:11" s="500" customFormat="1" ht="15" customHeight="1" x14ac:dyDescent="0.2">
      <c r="A369" s="133">
        <v>326</v>
      </c>
      <c r="B369" s="134" t="s">
        <v>428</v>
      </c>
      <c r="C369" s="489" t="s">
        <v>1004</v>
      </c>
      <c r="D369" s="649" t="s">
        <v>150</v>
      </c>
      <c r="E369" s="136">
        <v>44103</v>
      </c>
      <c r="F369" s="650" t="s">
        <v>1494</v>
      </c>
      <c r="G369" s="651">
        <v>57681.31</v>
      </c>
      <c r="H369" s="652" t="s">
        <v>8</v>
      </c>
      <c r="I369" s="490" t="s">
        <v>9</v>
      </c>
    </row>
    <row r="370" spans="1:11" s="138" customFormat="1" ht="15" customHeight="1" thickBot="1" x14ac:dyDescent="0.25">
      <c r="A370" s="149">
        <v>327</v>
      </c>
      <c r="B370" s="150" t="s">
        <v>428</v>
      </c>
      <c r="C370" s="806" t="s">
        <v>1004</v>
      </c>
      <c r="D370" s="155" t="s">
        <v>1495</v>
      </c>
      <c r="E370" s="152">
        <v>44110</v>
      </c>
      <c r="F370" s="151" t="s">
        <v>1496</v>
      </c>
      <c r="G370" s="153">
        <v>0</v>
      </c>
      <c r="H370" s="1068" t="s">
        <v>22</v>
      </c>
      <c r="I370" s="1067" t="s">
        <v>429</v>
      </c>
    </row>
    <row r="371" spans="1:11" s="500" customFormat="1" ht="15" customHeight="1" x14ac:dyDescent="0.2">
      <c r="A371" s="499"/>
      <c r="B371" s="499"/>
      <c r="C371" s="499"/>
      <c r="D371" s="499"/>
      <c r="E371" s="499"/>
      <c r="F371" s="499"/>
      <c r="G371" s="499"/>
      <c r="H371" s="1453" t="s">
        <v>700</v>
      </c>
      <c r="I371" s="1453"/>
    </row>
    <row r="372" spans="1:11" s="500" customFormat="1" ht="15" customHeight="1" x14ac:dyDescent="0.2">
      <c r="A372" s="499"/>
      <c r="B372" s="499"/>
      <c r="C372" s="1454" t="s">
        <v>99</v>
      </c>
      <c r="D372" s="1454"/>
      <c r="E372" s="1454"/>
      <c r="F372" s="1454"/>
      <c r="G372" s="1454"/>
      <c r="H372" s="1454"/>
      <c r="I372" s="1454"/>
    </row>
    <row r="373" spans="1:11" s="500" customFormat="1" ht="15" customHeight="1" x14ac:dyDescent="0.2">
      <c r="A373" s="499"/>
      <c r="B373" s="499"/>
      <c r="C373" s="1447" t="s">
        <v>1003</v>
      </c>
      <c r="D373" s="1447"/>
      <c r="E373" s="1447"/>
      <c r="F373" s="1447"/>
      <c r="G373" s="1447"/>
      <c r="H373" s="1447"/>
      <c r="I373" s="1447"/>
    </row>
    <row r="374" spans="1:11" s="500" customFormat="1" ht="15" customHeight="1" thickBot="1" x14ac:dyDescent="0.25">
      <c r="A374" s="501"/>
      <c r="B374" s="501"/>
      <c r="C374" s="501"/>
      <c r="D374" s="501"/>
      <c r="E374" s="501"/>
      <c r="F374" s="501"/>
      <c r="G374" s="501"/>
      <c r="H374" s="502"/>
      <c r="I374" s="503"/>
    </row>
    <row r="375" spans="1:11" s="500" customFormat="1" ht="32.25" customHeight="1" thickBot="1" x14ac:dyDescent="0.25">
      <c r="A375" s="1448" t="s">
        <v>6</v>
      </c>
      <c r="B375" s="1449"/>
      <c r="C375" s="1450"/>
      <c r="D375" s="67" t="s">
        <v>7</v>
      </c>
      <c r="E375" s="67" t="s">
        <v>689</v>
      </c>
      <c r="F375" s="67" t="s">
        <v>147</v>
      </c>
      <c r="G375" s="67" t="s">
        <v>149</v>
      </c>
      <c r="H375" s="1451" t="s">
        <v>148</v>
      </c>
      <c r="I375" s="1452"/>
    </row>
    <row r="376" spans="1:11" s="500" customFormat="1" ht="15" customHeight="1" x14ac:dyDescent="0.2">
      <c r="A376" s="139">
        <v>328</v>
      </c>
      <c r="B376" s="140" t="s">
        <v>428</v>
      </c>
      <c r="C376" s="489" t="s">
        <v>1004</v>
      </c>
      <c r="D376" s="141" t="s">
        <v>895</v>
      </c>
      <c r="E376" s="147">
        <v>44103</v>
      </c>
      <c r="F376" s="148" t="s">
        <v>1497</v>
      </c>
      <c r="G376" s="145">
        <v>0</v>
      </c>
      <c r="H376" s="493" t="s">
        <v>22</v>
      </c>
      <c r="I376" s="494" t="s">
        <v>429</v>
      </c>
      <c r="J376" s="138"/>
      <c r="K376" s="138"/>
    </row>
    <row r="377" spans="1:11" s="500" customFormat="1" ht="15" customHeight="1" x14ac:dyDescent="0.2">
      <c r="A377" s="139">
        <v>329</v>
      </c>
      <c r="B377" s="140" t="s">
        <v>428</v>
      </c>
      <c r="C377" s="489" t="s">
        <v>1004</v>
      </c>
      <c r="D377" s="141" t="s">
        <v>694</v>
      </c>
      <c r="E377" s="147">
        <v>44110</v>
      </c>
      <c r="F377" s="148" t="s">
        <v>1498</v>
      </c>
      <c r="G377" s="145">
        <v>0</v>
      </c>
      <c r="H377" s="493" t="s">
        <v>20</v>
      </c>
      <c r="I377" s="494" t="s">
        <v>21</v>
      </c>
      <c r="J377" s="138"/>
      <c r="K377" s="138"/>
    </row>
    <row r="378" spans="1:11" s="500" customFormat="1" ht="22.5" x14ac:dyDescent="0.2">
      <c r="A378" s="504">
        <v>330</v>
      </c>
      <c r="B378" s="505" t="s">
        <v>428</v>
      </c>
      <c r="C378" s="489" t="s">
        <v>1004</v>
      </c>
      <c r="D378" s="144" t="s">
        <v>1499</v>
      </c>
      <c r="E378" s="506">
        <v>44110</v>
      </c>
      <c r="F378" s="506" t="s">
        <v>1500</v>
      </c>
      <c r="G378" s="507">
        <v>1051.0999999999999</v>
      </c>
      <c r="H378" s="493" t="s">
        <v>8</v>
      </c>
      <c r="I378" s="494" t="s">
        <v>9</v>
      </c>
      <c r="J378" s="138"/>
      <c r="K378" s="138"/>
    </row>
    <row r="379" spans="1:11" s="500" customFormat="1" ht="15" customHeight="1" x14ac:dyDescent="0.2">
      <c r="A379" s="139">
        <v>331</v>
      </c>
      <c r="B379" s="140" t="s">
        <v>428</v>
      </c>
      <c r="C379" s="803" t="s">
        <v>1004</v>
      </c>
      <c r="D379" s="144" t="s">
        <v>1501</v>
      </c>
      <c r="E379" s="147">
        <v>44110</v>
      </c>
      <c r="F379" s="148" t="s">
        <v>1502</v>
      </c>
      <c r="G379" s="145">
        <v>93.15</v>
      </c>
      <c r="H379" s="493" t="s">
        <v>8</v>
      </c>
      <c r="I379" s="494" t="s">
        <v>9</v>
      </c>
      <c r="J379" s="138"/>
      <c r="K379" s="138"/>
    </row>
    <row r="380" spans="1:11" s="138" customFormat="1" ht="33.75" x14ac:dyDescent="0.2">
      <c r="A380" s="133">
        <v>332</v>
      </c>
      <c r="B380" s="134" t="s">
        <v>428</v>
      </c>
      <c r="C380" s="489" t="s">
        <v>1004</v>
      </c>
      <c r="D380" s="653" t="s">
        <v>1504</v>
      </c>
      <c r="E380" s="136">
        <v>44110</v>
      </c>
      <c r="F380" s="650" t="s">
        <v>1505</v>
      </c>
      <c r="G380" s="651">
        <v>3000</v>
      </c>
      <c r="H380" s="652" t="s">
        <v>15</v>
      </c>
      <c r="I380" s="490" t="s">
        <v>16</v>
      </c>
    </row>
    <row r="381" spans="1:11" s="138" customFormat="1" ht="15" customHeight="1" x14ac:dyDescent="0.2">
      <c r="A381" s="139">
        <v>333</v>
      </c>
      <c r="B381" s="140" t="s">
        <v>428</v>
      </c>
      <c r="C381" s="489" t="s">
        <v>1004</v>
      </c>
      <c r="D381" s="141" t="s">
        <v>1468</v>
      </c>
      <c r="E381" s="147">
        <v>44110</v>
      </c>
      <c r="F381" s="148" t="s">
        <v>1506</v>
      </c>
      <c r="G381" s="145">
        <v>0</v>
      </c>
      <c r="H381" s="493" t="s">
        <v>12</v>
      </c>
      <c r="I381" s="494" t="s">
        <v>13</v>
      </c>
    </row>
    <row r="382" spans="1:11" s="138" customFormat="1" ht="15" customHeight="1" x14ac:dyDescent="0.2">
      <c r="A382" s="139">
        <v>334</v>
      </c>
      <c r="B382" s="140" t="s">
        <v>428</v>
      </c>
      <c r="C382" s="489" t="s">
        <v>1004</v>
      </c>
      <c r="D382" s="144" t="s">
        <v>1470</v>
      </c>
      <c r="E382" s="147">
        <v>44110</v>
      </c>
      <c r="F382" s="148" t="s">
        <v>1507</v>
      </c>
      <c r="G382" s="145">
        <v>0</v>
      </c>
      <c r="H382" s="491" t="s">
        <v>23</v>
      </c>
      <c r="I382" s="492" t="s">
        <v>24</v>
      </c>
    </row>
    <row r="383" spans="1:11" ht="22.5" x14ac:dyDescent="0.2">
      <c r="A383" s="133">
        <v>335</v>
      </c>
      <c r="B383" s="134" t="s">
        <v>428</v>
      </c>
      <c r="C383" s="489" t="s">
        <v>1004</v>
      </c>
      <c r="D383" s="800" t="s">
        <v>876</v>
      </c>
      <c r="E383" s="136">
        <v>44124</v>
      </c>
      <c r="F383" s="650" t="s">
        <v>1508</v>
      </c>
      <c r="G383" s="651">
        <v>0</v>
      </c>
      <c r="H383" s="493" t="s">
        <v>8</v>
      </c>
      <c r="I383" s="494" t="s">
        <v>9</v>
      </c>
    </row>
    <row r="384" spans="1:11" ht="15" customHeight="1" x14ac:dyDescent="0.2">
      <c r="A384" s="139">
        <v>336</v>
      </c>
      <c r="B384" s="140" t="s">
        <v>428</v>
      </c>
      <c r="C384" s="489" t="s">
        <v>1004</v>
      </c>
      <c r="D384" s="144" t="s">
        <v>150</v>
      </c>
      <c r="E384" s="147">
        <v>44110</v>
      </c>
      <c r="F384" s="148" t="s">
        <v>1509</v>
      </c>
      <c r="G384" s="145">
        <v>16384.39</v>
      </c>
      <c r="H384" s="493" t="s">
        <v>8</v>
      </c>
      <c r="I384" s="494" t="s">
        <v>9</v>
      </c>
    </row>
    <row r="385" spans="1:9" s="138" customFormat="1" ht="15" customHeight="1" x14ac:dyDescent="0.2">
      <c r="A385" s="139">
        <v>337</v>
      </c>
      <c r="B385" s="140" t="s">
        <v>428</v>
      </c>
      <c r="C385" s="489" t="s">
        <v>1004</v>
      </c>
      <c r="D385" s="146" t="s">
        <v>1437</v>
      </c>
      <c r="E385" s="147">
        <v>44131</v>
      </c>
      <c r="F385" s="148" t="s">
        <v>1510</v>
      </c>
      <c r="G385" s="145">
        <v>560</v>
      </c>
      <c r="H385" s="493" t="s">
        <v>209</v>
      </c>
      <c r="I385" s="494" t="s">
        <v>393</v>
      </c>
    </row>
    <row r="386" spans="1:9" s="138" customFormat="1" ht="15" customHeight="1" x14ac:dyDescent="0.2">
      <c r="A386" s="139">
        <v>338</v>
      </c>
      <c r="B386" s="140" t="s">
        <v>428</v>
      </c>
      <c r="C386" s="489" t="s">
        <v>1004</v>
      </c>
      <c r="D386" s="141" t="s">
        <v>1220</v>
      </c>
      <c r="E386" s="147">
        <v>44110</v>
      </c>
      <c r="F386" s="148" t="s">
        <v>1511</v>
      </c>
      <c r="G386" s="145">
        <v>343.06</v>
      </c>
      <c r="H386" s="652" t="s">
        <v>14</v>
      </c>
      <c r="I386" s="490" t="s">
        <v>394</v>
      </c>
    </row>
    <row r="387" spans="1:9" s="138" customFormat="1" ht="15" customHeight="1" x14ac:dyDescent="0.2">
      <c r="A387" s="139">
        <v>339</v>
      </c>
      <c r="B387" s="140" t="s">
        <v>428</v>
      </c>
      <c r="C387" s="489" t="s">
        <v>1004</v>
      </c>
      <c r="D387" s="146" t="s">
        <v>480</v>
      </c>
      <c r="E387" s="147" t="s">
        <v>1512</v>
      </c>
      <c r="F387" s="148" t="s">
        <v>1513</v>
      </c>
      <c r="G387" s="145">
        <v>0</v>
      </c>
      <c r="H387" s="493" t="s">
        <v>22</v>
      </c>
      <c r="I387" s="494" t="s">
        <v>429</v>
      </c>
    </row>
    <row r="388" spans="1:9" s="138" customFormat="1" ht="22.5" x14ac:dyDescent="0.2">
      <c r="A388" s="139">
        <v>340</v>
      </c>
      <c r="B388" s="140" t="s">
        <v>428</v>
      </c>
      <c r="C388" s="489" t="s">
        <v>1004</v>
      </c>
      <c r="D388" s="144" t="s">
        <v>1514</v>
      </c>
      <c r="E388" s="147" t="s">
        <v>1512</v>
      </c>
      <c r="F388" s="148" t="s">
        <v>1515</v>
      </c>
      <c r="G388" s="145">
        <v>14034.92</v>
      </c>
      <c r="H388" s="493" t="s">
        <v>22</v>
      </c>
      <c r="I388" s="494" t="s">
        <v>429</v>
      </c>
    </row>
    <row r="389" spans="1:9" s="138" customFormat="1" ht="15" customHeight="1" x14ac:dyDescent="0.2">
      <c r="A389" s="139">
        <v>341</v>
      </c>
      <c r="B389" s="140" t="s">
        <v>428</v>
      </c>
      <c r="C389" s="489" t="s">
        <v>1004</v>
      </c>
      <c r="D389" s="141" t="s">
        <v>895</v>
      </c>
      <c r="E389" s="147" t="s">
        <v>1512</v>
      </c>
      <c r="F389" s="148" t="s">
        <v>1516</v>
      </c>
      <c r="G389" s="145">
        <v>0</v>
      </c>
      <c r="H389" s="493" t="s">
        <v>22</v>
      </c>
      <c r="I389" s="494" t="s">
        <v>429</v>
      </c>
    </row>
    <row r="390" spans="1:9" s="138" customFormat="1" ht="22.5" x14ac:dyDescent="0.2">
      <c r="A390" s="139">
        <v>342</v>
      </c>
      <c r="B390" s="140" t="s">
        <v>428</v>
      </c>
      <c r="C390" s="489" t="s">
        <v>1004</v>
      </c>
      <c r="D390" s="146" t="s">
        <v>1517</v>
      </c>
      <c r="E390" s="147" t="s">
        <v>1512</v>
      </c>
      <c r="F390" s="148" t="s">
        <v>1518</v>
      </c>
      <c r="G390" s="145">
        <v>-155.38</v>
      </c>
      <c r="H390" s="493" t="s">
        <v>20</v>
      </c>
      <c r="I390" s="494" t="s">
        <v>21</v>
      </c>
    </row>
    <row r="391" spans="1:9" s="138" customFormat="1" ht="15" customHeight="1" x14ac:dyDescent="0.2">
      <c r="A391" s="139">
        <v>343</v>
      </c>
      <c r="B391" s="140" t="s">
        <v>428</v>
      </c>
      <c r="C391" s="489" t="s">
        <v>1004</v>
      </c>
      <c r="D391" s="141" t="s">
        <v>694</v>
      </c>
      <c r="E391" s="147" t="s">
        <v>1512</v>
      </c>
      <c r="F391" s="148" t="s">
        <v>1519</v>
      </c>
      <c r="G391" s="145">
        <v>0</v>
      </c>
      <c r="H391" s="493" t="s">
        <v>20</v>
      </c>
      <c r="I391" s="494" t="s">
        <v>21</v>
      </c>
    </row>
    <row r="392" spans="1:9" s="138" customFormat="1" ht="15" customHeight="1" x14ac:dyDescent="0.2">
      <c r="A392" s="139">
        <v>344</v>
      </c>
      <c r="B392" s="140" t="s">
        <v>428</v>
      </c>
      <c r="C392" s="489" t="s">
        <v>1004</v>
      </c>
      <c r="D392" s="141" t="s">
        <v>1520</v>
      </c>
      <c r="E392" s="147" t="s">
        <v>1512</v>
      </c>
      <c r="F392" s="148" t="s">
        <v>1521</v>
      </c>
      <c r="G392" s="145">
        <v>0</v>
      </c>
      <c r="H392" s="493" t="s">
        <v>18</v>
      </c>
      <c r="I392" s="494" t="s">
        <v>19</v>
      </c>
    </row>
    <row r="393" spans="1:9" s="138" customFormat="1" ht="22.5" x14ac:dyDescent="0.2">
      <c r="A393" s="139">
        <v>345</v>
      </c>
      <c r="B393" s="140" t="s">
        <v>428</v>
      </c>
      <c r="C393" s="489" t="s">
        <v>1004</v>
      </c>
      <c r="D393" s="146" t="s">
        <v>1522</v>
      </c>
      <c r="E393" s="147" t="s">
        <v>1512</v>
      </c>
      <c r="F393" s="148" t="s">
        <v>1523</v>
      </c>
      <c r="G393" s="145">
        <v>85297.13</v>
      </c>
      <c r="H393" s="493" t="s">
        <v>15</v>
      </c>
      <c r="I393" s="494" t="s">
        <v>16</v>
      </c>
    </row>
    <row r="394" spans="1:9" s="138" customFormat="1" ht="15" customHeight="1" x14ac:dyDescent="0.2">
      <c r="A394" s="139">
        <v>346</v>
      </c>
      <c r="B394" s="140" t="s">
        <v>428</v>
      </c>
      <c r="C394" s="489" t="s">
        <v>1004</v>
      </c>
      <c r="D394" s="141" t="s">
        <v>1524</v>
      </c>
      <c r="E394" s="147" t="s">
        <v>1512</v>
      </c>
      <c r="F394" s="148" t="s">
        <v>1525</v>
      </c>
      <c r="G394" s="145">
        <v>250</v>
      </c>
      <c r="H394" s="493" t="s">
        <v>209</v>
      </c>
      <c r="I394" s="494" t="s">
        <v>393</v>
      </c>
    </row>
    <row r="395" spans="1:9" s="138" customFormat="1" ht="15" customHeight="1" x14ac:dyDescent="0.2">
      <c r="A395" s="139">
        <v>347</v>
      </c>
      <c r="B395" s="140" t="s">
        <v>428</v>
      </c>
      <c r="C395" s="489" t="s">
        <v>1004</v>
      </c>
      <c r="D395" s="141" t="s">
        <v>1468</v>
      </c>
      <c r="E395" s="147" t="s">
        <v>1512</v>
      </c>
      <c r="F395" s="148" t="s">
        <v>1526</v>
      </c>
      <c r="G395" s="145">
        <v>0</v>
      </c>
      <c r="H395" s="493" t="s">
        <v>12</v>
      </c>
      <c r="I395" s="494" t="s">
        <v>13</v>
      </c>
    </row>
    <row r="396" spans="1:9" s="138" customFormat="1" ht="15" customHeight="1" x14ac:dyDescent="0.2">
      <c r="A396" s="504">
        <v>348</v>
      </c>
      <c r="B396" s="505" t="s">
        <v>428</v>
      </c>
      <c r="C396" s="489" t="s">
        <v>1004</v>
      </c>
      <c r="D396" s="154" t="s">
        <v>481</v>
      </c>
      <c r="E396" s="506" t="s">
        <v>1512</v>
      </c>
      <c r="F396" s="506" t="s">
        <v>1527</v>
      </c>
      <c r="G396" s="507">
        <v>580</v>
      </c>
      <c r="H396" s="493" t="s">
        <v>17</v>
      </c>
      <c r="I396" s="494" t="s">
        <v>163</v>
      </c>
    </row>
    <row r="397" spans="1:9" s="138" customFormat="1" ht="15" customHeight="1" x14ac:dyDescent="0.2">
      <c r="A397" s="139">
        <v>349</v>
      </c>
      <c r="B397" s="140" t="s">
        <v>428</v>
      </c>
      <c r="C397" s="489" t="s">
        <v>1004</v>
      </c>
      <c r="D397" s="141" t="s">
        <v>808</v>
      </c>
      <c r="E397" s="147" t="s">
        <v>1512</v>
      </c>
      <c r="F397" s="148" t="s">
        <v>1528</v>
      </c>
      <c r="G397" s="145">
        <v>0</v>
      </c>
      <c r="H397" s="493" t="s">
        <v>18</v>
      </c>
      <c r="I397" s="494" t="s">
        <v>19</v>
      </c>
    </row>
    <row r="398" spans="1:9" s="138" customFormat="1" ht="15" customHeight="1" x14ac:dyDescent="0.2">
      <c r="A398" s="139">
        <v>350</v>
      </c>
      <c r="B398" s="140" t="s">
        <v>428</v>
      </c>
      <c r="C398" s="489" t="s">
        <v>1004</v>
      </c>
      <c r="D398" s="141" t="s">
        <v>1529</v>
      </c>
      <c r="E398" s="147" t="s">
        <v>1512</v>
      </c>
      <c r="F398" s="148" t="s">
        <v>1530</v>
      </c>
      <c r="G398" s="145">
        <v>19053.82</v>
      </c>
      <c r="H398" s="493" t="s">
        <v>12</v>
      </c>
      <c r="I398" s="494" t="s">
        <v>13</v>
      </c>
    </row>
    <row r="399" spans="1:9" s="138" customFormat="1" ht="22.5" x14ac:dyDescent="0.2">
      <c r="A399" s="139">
        <v>351</v>
      </c>
      <c r="B399" s="140" t="s">
        <v>428</v>
      </c>
      <c r="C399" s="489" t="s">
        <v>1004</v>
      </c>
      <c r="D399" s="144" t="s">
        <v>1220</v>
      </c>
      <c r="E399" s="147" t="s">
        <v>1512</v>
      </c>
      <c r="F399" s="148" t="s">
        <v>1531</v>
      </c>
      <c r="G399" s="145">
        <v>488.44</v>
      </c>
      <c r="H399" s="491" t="s">
        <v>14</v>
      </c>
      <c r="I399" s="492" t="s">
        <v>394</v>
      </c>
    </row>
    <row r="400" spans="1:9" s="138" customFormat="1" ht="15" customHeight="1" x14ac:dyDescent="0.2">
      <c r="A400" s="504">
        <v>352</v>
      </c>
      <c r="B400" s="505" t="s">
        <v>428</v>
      </c>
      <c r="C400" s="489" t="s">
        <v>1004</v>
      </c>
      <c r="D400" s="154" t="s">
        <v>1532</v>
      </c>
      <c r="E400" s="506">
        <v>44119</v>
      </c>
      <c r="F400" s="506" t="s">
        <v>1533</v>
      </c>
      <c r="G400" s="507">
        <v>843.01</v>
      </c>
      <c r="H400" s="493" t="s">
        <v>12</v>
      </c>
      <c r="I400" s="494" t="s">
        <v>13</v>
      </c>
    </row>
    <row r="401" spans="1:9" s="138" customFormat="1" ht="22.5" x14ac:dyDescent="0.2">
      <c r="A401" s="504">
        <v>353</v>
      </c>
      <c r="B401" s="505" t="s">
        <v>428</v>
      </c>
      <c r="C401" s="489" t="s">
        <v>1004</v>
      </c>
      <c r="D401" s="144" t="s">
        <v>1499</v>
      </c>
      <c r="E401" s="506">
        <v>44131</v>
      </c>
      <c r="F401" s="148" t="s">
        <v>1534</v>
      </c>
      <c r="G401" s="507">
        <v>2.2599999999999998</v>
      </c>
      <c r="H401" s="493" t="s">
        <v>8</v>
      </c>
      <c r="I401" s="494" t="s">
        <v>9</v>
      </c>
    </row>
    <row r="402" spans="1:9" s="138" customFormat="1" ht="15" customHeight="1" x14ac:dyDescent="0.2">
      <c r="A402" s="504">
        <v>354</v>
      </c>
      <c r="B402" s="505" t="s">
        <v>428</v>
      </c>
      <c r="C402" s="489" t="s">
        <v>1004</v>
      </c>
      <c r="D402" s="154" t="s">
        <v>483</v>
      </c>
      <c r="E402" s="506" t="s">
        <v>1512</v>
      </c>
      <c r="F402" s="148" t="s">
        <v>1535</v>
      </c>
      <c r="G402" s="507">
        <v>120576.17</v>
      </c>
      <c r="H402" s="493" t="s">
        <v>20</v>
      </c>
      <c r="I402" s="494" t="s">
        <v>21</v>
      </c>
    </row>
    <row r="403" spans="1:9" s="138" customFormat="1" ht="15" customHeight="1" x14ac:dyDescent="0.2">
      <c r="A403" s="801">
        <v>355</v>
      </c>
      <c r="B403" s="802" t="s">
        <v>428</v>
      </c>
      <c r="C403" s="489" t="s">
        <v>1004</v>
      </c>
      <c r="D403" s="653" t="s">
        <v>698</v>
      </c>
      <c r="E403" s="805">
        <v>44131</v>
      </c>
      <c r="F403" s="650" t="s">
        <v>1536</v>
      </c>
      <c r="G403" s="681">
        <v>77.58</v>
      </c>
      <c r="H403" s="652" t="s">
        <v>8</v>
      </c>
      <c r="I403" s="490" t="s">
        <v>9</v>
      </c>
    </row>
    <row r="404" spans="1:9" s="138" customFormat="1" ht="15" customHeight="1" x14ac:dyDescent="0.2">
      <c r="A404" s="504">
        <v>356</v>
      </c>
      <c r="B404" s="505" t="s">
        <v>428</v>
      </c>
      <c r="C404" s="489" t="s">
        <v>1004</v>
      </c>
      <c r="D404" s="154" t="s">
        <v>392</v>
      </c>
      <c r="E404" s="506">
        <v>44131</v>
      </c>
      <c r="F404" s="148" t="s">
        <v>1537</v>
      </c>
      <c r="G404" s="507">
        <v>7880.67</v>
      </c>
      <c r="H404" s="493" t="s">
        <v>23</v>
      </c>
      <c r="I404" s="494" t="s">
        <v>24</v>
      </c>
    </row>
    <row r="405" spans="1:9" s="138" customFormat="1" ht="15" customHeight="1" x14ac:dyDescent="0.2">
      <c r="A405" s="801">
        <v>357</v>
      </c>
      <c r="B405" s="802" t="s">
        <v>428</v>
      </c>
      <c r="C405" s="489" t="s">
        <v>1004</v>
      </c>
      <c r="D405" s="804" t="s">
        <v>150</v>
      </c>
      <c r="E405" s="805">
        <v>44131</v>
      </c>
      <c r="F405" s="805" t="s">
        <v>1538</v>
      </c>
      <c r="G405" s="681">
        <v>1486.8</v>
      </c>
      <c r="H405" s="652" t="s">
        <v>8</v>
      </c>
      <c r="I405" s="490" t="s">
        <v>9</v>
      </c>
    </row>
    <row r="406" spans="1:9" s="138" customFormat="1" ht="15" customHeight="1" x14ac:dyDescent="0.2">
      <c r="A406" s="504">
        <v>358</v>
      </c>
      <c r="B406" s="505" t="s">
        <v>428</v>
      </c>
      <c r="C406" s="489" t="s">
        <v>1004</v>
      </c>
      <c r="D406" s="154" t="s">
        <v>1539</v>
      </c>
      <c r="E406" s="506">
        <v>44145</v>
      </c>
      <c r="F406" s="148" t="s">
        <v>1540</v>
      </c>
      <c r="G406" s="507">
        <v>0</v>
      </c>
      <c r="H406" s="652" t="s">
        <v>8</v>
      </c>
      <c r="I406" s="490" t="s">
        <v>9</v>
      </c>
    </row>
    <row r="407" spans="1:9" s="138" customFormat="1" ht="15" customHeight="1" x14ac:dyDescent="0.2">
      <c r="A407" s="139">
        <v>359</v>
      </c>
      <c r="B407" s="140" t="s">
        <v>428</v>
      </c>
      <c r="C407" s="489" t="s">
        <v>1004</v>
      </c>
      <c r="D407" s="141" t="s">
        <v>1050</v>
      </c>
      <c r="E407" s="147">
        <v>44159</v>
      </c>
      <c r="F407" s="148" t="s">
        <v>1541</v>
      </c>
      <c r="G407" s="145">
        <v>0</v>
      </c>
      <c r="H407" s="493" t="s">
        <v>12</v>
      </c>
      <c r="I407" s="494" t="s">
        <v>13</v>
      </c>
    </row>
    <row r="408" spans="1:9" s="138" customFormat="1" ht="15" customHeight="1" x14ac:dyDescent="0.2">
      <c r="A408" s="504">
        <v>360</v>
      </c>
      <c r="B408" s="505" t="s">
        <v>428</v>
      </c>
      <c r="C408" s="489" t="s">
        <v>1004</v>
      </c>
      <c r="D408" s="144" t="s">
        <v>1542</v>
      </c>
      <c r="E408" s="506">
        <v>44159</v>
      </c>
      <c r="F408" s="148" t="s">
        <v>1543</v>
      </c>
      <c r="G408" s="507">
        <v>2088.81</v>
      </c>
      <c r="H408" s="493" t="s">
        <v>12</v>
      </c>
      <c r="I408" s="494" t="s">
        <v>13</v>
      </c>
    </row>
    <row r="409" spans="1:9" s="138" customFormat="1" ht="15" customHeight="1" x14ac:dyDescent="0.2">
      <c r="A409" s="504">
        <v>361</v>
      </c>
      <c r="B409" s="505" t="s">
        <v>428</v>
      </c>
      <c r="C409" s="489" t="s">
        <v>1004</v>
      </c>
      <c r="D409" s="144" t="s">
        <v>391</v>
      </c>
      <c r="E409" s="506">
        <v>44145</v>
      </c>
      <c r="F409" s="506" t="s">
        <v>1544</v>
      </c>
      <c r="G409" s="507">
        <v>443.63</v>
      </c>
      <c r="H409" s="493" t="s">
        <v>12</v>
      </c>
      <c r="I409" s="511" t="s">
        <v>13</v>
      </c>
    </row>
    <row r="410" spans="1:9" s="138" customFormat="1" ht="15" customHeight="1" x14ac:dyDescent="0.2">
      <c r="A410" s="504">
        <v>362</v>
      </c>
      <c r="B410" s="505" t="s">
        <v>428</v>
      </c>
      <c r="C410" s="489" t="s">
        <v>1004</v>
      </c>
      <c r="D410" s="154" t="s">
        <v>481</v>
      </c>
      <c r="E410" s="506">
        <v>44145</v>
      </c>
      <c r="F410" s="148" t="s">
        <v>1545</v>
      </c>
      <c r="G410" s="507">
        <v>234</v>
      </c>
      <c r="H410" s="493" t="s">
        <v>17</v>
      </c>
      <c r="I410" s="511" t="s">
        <v>163</v>
      </c>
    </row>
    <row r="411" spans="1:9" s="138" customFormat="1" ht="15" customHeight="1" x14ac:dyDescent="0.2">
      <c r="A411" s="504">
        <v>363</v>
      </c>
      <c r="B411" s="505" t="s">
        <v>428</v>
      </c>
      <c r="C411" s="489" t="s">
        <v>1004</v>
      </c>
      <c r="D411" s="154" t="s">
        <v>1546</v>
      </c>
      <c r="E411" s="506">
        <v>44159</v>
      </c>
      <c r="F411" s="148" t="s">
        <v>1547</v>
      </c>
      <c r="G411" s="507">
        <v>0</v>
      </c>
      <c r="H411" s="493" t="s">
        <v>20</v>
      </c>
      <c r="I411" s="494" t="s">
        <v>21</v>
      </c>
    </row>
    <row r="412" spans="1:9" s="138" customFormat="1" ht="15" customHeight="1" x14ac:dyDescent="0.2">
      <c r="A412" s="504">
        <v>364</v>
      </c>
      <c r="B412" s="505" t="s">
        <v>428</v>
      </c>
      <c r="C412" s="489" t="s">
        <v>1004</v>
      </c>
      <c r="D412" s="154" t="s">
        <v>1548</v>
      </c>
      <c r="E412" s="506">
        <v>44159</v>
      </c>
      <c r="F412" s="148" t="s">
        <v>1549</v>
      </c>
      <c r="G412" s="507">
        <v>0</v>
      </c>
      <c r="H412" s="493" t="s">
        <v>17</v>
      </c>
      <c r="I412" s="494" t="s">
        <v>163</v>
      </c>
    </row>
    <row r="413" spans="1:9" s="138" customFormat="1" ht="15" customHeight="1" x14ac:dyDescent="0.2">
      <c r="A413" s="1069">
        <v>365</v>
      </c>
      <c r="B413" s="1070" t="s">
        <v>428</v>
      </c>
      <c r="C413" s="1052" t="s">
        <v>1004</v>
      </c>
      <c r="D413" s="1053" t="s">
        <v>1188</v>
      </c>
      <c r="E413" s="1071"/>
      <c r="F413" s="1055"/>
      <c r="G413" s="1072"/>
      <c r="H413" s="1057"/>
      <c r="I413" s="1058"/>
    </row>
    <row r="414" spans="1:9" s="138" customFormat="1" ht="15" customHeight="1" x14ac:dyDescent="0.2">
      <c r="A414" s="504">
        <v>366</v>
      </c>
      <c r="B414" s="505" t="s">
        <v>428</v>
      </c>
      <c r="C414" s="489" t="s">
        <v>1004</v>
      </c>
      <c r="D414" s="154" t="s">
        <v>1550</v>
      </c>
      <c r="E414" s="506">
        <v>44159</v>
      </c>
      <c r="F414" s="148" t="s">
        <v>1551</v>
      </c>
      <c r="G414" s="507">
        <v>0</v>
      </c>
      <c r="H414" s="493" t="s">
        <v>12</v>
      </c>
      <c r="I414" s="494" t="s">
        <v>13</v>
      </c>
    </row>
    <row r="415" spans="1:9" s="138" customFormat="1" ht="15" customHeight="1" x14ac:dyDescent="0.2">
      <c r="A415" s="504">
        <v>367</v>
      </c>
      <c r="B415" s="505" t="s">
        <v>428</v>
      </c>
      <c r="C415" s="489" t="s">
        <v>1004</v>
      </c>
      <c r="D415" s="154" t="s">
        <v>1550</v>
      </c>
      <c r="E415" s="506">
        <v>44145</v>
      </c>
      <c r="F415" s="148" t="s">
        <v>1552</v>
      </c>
      <c r="G415" s="507">
        <v>0</v>
      </c>
      <c r="H415" s="493" t="s">
        <v>12</v>
      </c>
      <c r="I415" s="511" t="s">
        <v>13</v>
      </c>
    </row>
    <row r="416" spans="1:9" s="138" customFormat="1" ht="23.25" thickBot="1" x14ac:dyDescent="0.25">
      <c r="A416" s="512">
        <v>368</v>
      </c>
      <c r="B416" s="513" t="s">
        <v>428</v>
      </c>
      <c r="C416" s="806" t="s">
        <v>1004</v>
      </c>
      <c r="D416" s="809" t="s">
        <v>877</v>
      </c>
      <c r="E416" s="514">
        <v>44145</v>
      </c>
      <c r="F416" s="514" t="s">
        <v>1553</v>
      </c>
      <c r="G416" s="515">
        <v>0</v>
      </c>
      <c r="H416" s="495" t="s">
        <v>8</v>
      </c>
      <c r="I416" s="496" t="s">
        <v>9</v>
      </c>
    </row>
    <row r="417" spans="1:11" s="138" customFormat="1" ht="15" customHeight="1" x14ac:dyDescent="0.2">
      <c r="A417" s="499"/>
      <c r="B417" s="499"/>
      <c r="C417" s="499"/>
      <c r="D417" s="499"/>
      <c r="E417" s="499"/>
      <c r="F417" s="499"/>
      <c r="G417" s="499"/>
      <c r="H417" s="1453" t="s">
        <v>701</v>
      </c>
      <c r="I417" s="1453"/>
    </row>
    <row r="418" spans="1:11" ht="15.75" x14ac:dyDescent="0.2">
      <c r="A418" s="499"/>
      <c r="B418" s="499"/>
      <c r="C418" s="1454" t="s">
        <v>99</v>
      </c>
      <c r="D418" s="1454"/>
      <c r="E418" s="1454"/>
      <c r="F418" s="1454"/>
      <c r="G418" s="1454"/>
      <c r="H418" s="1454"/>
      <c r="I418" s="1454"/>
    </row>
    <row r="419" spans="1:11" x14ac:dyDescent="0.2">
      <c r="A419" s="499"/>
      <c r="B419" s="499"/>
      <c r="C419" s="1447" t="s">
        <v>1003</v>
      </c>
      <c r="D419" s="1447"/>
      <c r="E419" s="1447"/>
      <c r="F419" s="1447"/>
      <c r="G419" s="1447"/>
      <c r="H419" s="1447"/>
      <c r="I419" s="1447"/>
    </row>
    <row r="420" spans="1:11" s="138" customFormat="1" ht="13.5" thickBot="1" x14ac:dyDescent="0.25">
      <c r="A420" s="508"/>
      <c r="B420" s="508"/>
      <c r="C420" s="508"/>
      <c r="D420" s="508"/>
      <c r="E420" s="508"/>
      <c r="F420" s="508"/>
      <c r="G420" s="508"/>
      <c r="H420" s="509"/>
      <c r="I420" s="510"/>
    </row>
    <row r="421" spans="1:11" s="138" customFormat="1" ht="34.5" thickBot="1" x14ac:dyDescent="0.25">
      <c r="A421" s="1448" t="s">
        <v>6</v>
      </c>
      <c r="B421" s="1449"/>
      <c r="C421" s="1450"/>
      <c r="D421" s="67" t="s">
        <v>7</v>
      </c>
      <c r="E421" s="67" t="s">
        <v>689</v>
      </c>
      <c r="F421" s="67" t="s">
        <v>147</v>
      </c>
      <c r="G421" s="67" t="s">
        <v>149</v>
      </c>
      <c r="H421" s="1451" t="s">
        <v>148</v>
      </c>
      <c r="I421" s="1452"/>
    </row>
    <row r="422" spans="1:11" s="138" customFormat="1" ht="15" customHeight="1" x14ac:dyDescent="0.2">
      <c r="A422" s="801">
        <v>369</v>
      </c>
      <c r="B422" s="802" t="s">
        <v>428</v>
      </c>
      <c r="C422" s="489" t="s">
        <v>1004</v>
      </c>
      <c r="D422" s="804" t="s">
        <v>150</v>
      </c>
      <c r="E422" s="805">
        <v>44145</v>
      </c>
      <c r="F422" s="805" t="s">
        <v>1554</v>
      </c>
      <c r="G422" s="681">
        <v>65038.28</v>
      </c>
      <c r="H422" s="652" t="s">
        <v>8</v>
      </c>
      <c r="I422" s="490" t="s">
        <v>9</v>
      </c>
    </row>
    <row r="423" spans="1:11" s="138" customFormat="1" ht="15" customHeight="1" x14ac:dyDescent="0.2">
      <c r="A423" s="504">
        <v>370</v>
      </c>
      <c r="B423" s="505" t="s">
        <v>428</v>
      </c>
      <c r="C423" s="489" t="s">
        <v>1004</v>
      </c>
      <c r="D423" s="154" t="s">
        <v>1555</v>
      </c>
      <c r="E423" s="506">
        <v>44159</v>
      </c>
      <c r="F423" s="148" t="s">
        <v>1556</v>
      </c>
      <c r="G423" s="507">
        <v>0</v>
      </c>
      <c r="H423" s="652" t="s">
        <v>10</v>
      </c>
      <c r="I423" s="490" t="s">
        <v>11</v>
      </c>
      <c r="J423" s="12"/>
      <c r="K423" s="12"/>
    </row>
    <row r="424" spans="1:11" s="138" customFormat="1" ht="15" customHeight="1" x14ac:dyDescent="0.2">
      <c r="A424" s="504">
        <v>371</v>
      </c>
      <c r="B424" s="505" t="s">
        <v>428</v>
      </c>
      <c r="C424" s="489" t="s">
        <v>1004</v>
      </c>
      <c r="D424" s="144" t="s">
        <v>895</v>
      </c>
      <c r="E424" s="506">
        <v>44145</v>
      </c>
      <c r="F424" s="506" t="s">
        <v>1557</v>
      </c>
      <c r="G424" s="507">
        <v>0</v>
      </c>
      <c r="H424" s="493" t="s">
        <v>22</v>
      </c>
      <c r="I424" s="494" t="s">
        <v>429</v>
      </c>
    </row>
    <row r="425" spans="1:11" s="138" customFormat="1" ht="15" customHeight="1" x14ac:dyDescent="0.2">
      <c r="A425" s="504">
        <v>372</v>
      </c>
      <c r="B425" s="505" t="s">
        <v>428</v>
      </c>
      <c r="C425" s="803" t="s">
        <v>1004</v>
      </c>
      <c r="D425" s="154" t="s">
        <v>1495</v>
      </c>
      <c r="E425" s="506">
        <v>44145</v>
      </c>
      <c r="F425" s="148" t="s">
        <v>1558</v>
      </c>
      <c r="G425" s="507">
        <v>0</v>
      </c>
      <c r="H425" s="493" t="s">
        <v>22</v>
      </c>
      <c r="I425" s="494" t="s">
        <v>429</v>
      </c>
    </row>
    <row r="426" spans="1:11" s="138" customFormat="1" ht="15" customHeight="1" x14ac:dyDescent="0.2">
      <c r="A426" s="801">
        <v>373</v>
      </c>
      <c r="B426" s="802" t="s">
        <v>428</v>
      </c>
      <c r="C426" s="489" t="s">
        <v>1004</v>
      </c>
      <c r="D426" s="804" t="s">
        <v>1559</v>
      </c>
      <c r="E426" s="805">
        <v>44166</v>
      </c>
      <c r="F426" s="805" t="s">
        <v>1560</v>
      </c>
      <c r="G426" s="681">
        <v>843.01</v>
      </c>
      <c r="H426" s="652" t="s">
        <v>14</v>
      </c>
      <c r="I426" s="490" t="s">
        <v>394</v>
      </c>
    </row>
    <row r="427" spans="1:11" s="138" customFormat="1" ht="15" customHeight="1" x14ac:dyDescent="0.2">
      <c r="A427" s="504">
        <v>374</v>
      </c>
      <c r="B427" s="505" t="s">
        <v>428</v>
      </c>
      <c r="C427" s="489" t="s">
        <v>1004</v>
      </c>
      <c r="D427" s="154" t="s">
        <v>1561</v>
      </c>
      <c r="E427" s="506">
        <v>44145</v>
      </c>
      <c r="F427" s="506" t="s">
        <v>1562</v>
      </c>
      <c r="G427" s="507">
        <v>0</v>
      </c>
      <c r="H427" s="493" t="s">
        <v>23</v>
      </c>
      <c r="I427" s="494" t="s">
        <v>24</v>
      </c>
    </row>
    <row r="428" spans="1:11" s="138" customFormat="1" ht="22.5" x14ac:dyDescent="0.2">
      <c r="A428" s="504">
        <v>375</v>
      </c>
      <c r="B428" s="505" t="s">
        <v>428</v>
      </c>
      <c r="C428" s="489" t="s">
        <v>1004</v>
      </c>
      <c r="D428" s="144" t="s">
        <v>1423</v>
      </c>
      <c r="E428" s="506">
        <v>44159</v>
      </c>
      <c r="F428" s="506" t="s">
        <v>1563</v>
      </c>
      <c r="G428" s="507">
        <v>2300</v>
      </c>
      <c r="H428" s="493" t="s">
        <v>20</v>
      </c>
      <c r="I428" s="494" t="s">
        <v>21</v>
      </c>
    </row>
    <row r="429" spans="1:11" s="138" customFormat="1" ht="15" customHeight="1" x14ac:dyDescent="0.2">
      <c r="A429" s="504">
        <v>376</v>
      </c>
      <c r="B429" s="505" t="s">
        <v>428</v>
      </c>
      <c r="C429" s="489" t="s">
        <v>1004</v>
      </c>
      <c r="D429" s="144" t="s">
        <v>694</v>
      </c>
      <c r="E429" s="506">
        <v>44145</v>
      </c>
      <c r="F429" s="148" t="s">
        <v>1564</v>
      </c>
      <c r="G429" s="507">
        <v>0</v>
      </c>
      <c r="H429" s="493" t="s">
        <v>20</v>
      </c>
      <c r="I429" s="494" t="s">
        <v>21</v>
      </c>
    </row>
    <row r="430" spans="1:11" s="138" customFormat="1" ht="15" customHeight="1" x14ac:dyDescent="0.2">
      <c r="A430" s="504">
        <v>377</v>
      </c>
      <c r="B430" s="505" t="s">
        <v>428</v>
      </c>
      <c r="C430" s="489" t="s">
        <v>1004</v>
      </c>
      <c r="D430" s="154" t="s">
        <v>1565</v>
      </c>
      <c r="E430" s="506">
        <v>44166</v>
      </c>
      <c r="F430" s="148" t="s">
        <v>1566</v>
      </c>
      <c r="G430" s="507">
        <v>2726.04</v>
      </c>
      <c r="H430" s="493" t="s">
        <v>18</v>
      </c>
      <c r="I430" s="494" t="s">
        <v>19</v>
      </c>
    </row>
    <row r="431" spans="1:11" s="138" customFormat="1" ht="15" customHeight="1" x14ac:dyDescent="0.2">
      <c r="A431" s="504">
        <v>378</v>
      </c>
      <c r="B431" s="505" t="s">
        <v>428</v>
      </c>
      <c r="C431" s="489" t="s">
        <v>1004</v>
      </c>
      <c r="D431" s="154" t="s">
        <v>481</v>
      </c>
      <c r="E431" s="506">
        <v>44166</v>
      </c>
      <c r="F431" s="506" t="s">
        <v>1567</v>
      </c>
      <c r="G431" s="507">
        <v>600</v>
      </c>
      <c r="H431" s="493" t="s">
        <v>17</v>
      </c>
      <c r="I431" s="494" t="s">
        <v>163</v>
      </c>
    </row>
    <row r="432" spans="1:11" s="138" customFormat="1" ht="15" customHeight="1" x14ac:dyDescent="0.2">
      <c r="A432" s="504">
        <v>379</v>
      </c>
      <c r="B432" s="505" t="s">
        <v>428</v>
      </c>
      <c r="C432" s="489" t="s">
        <v>1004</v>
      </c>
      <c r="D432" s="154" t="s">
        <v>1568</v>
      </c>
      <c r="E432" s="506">
        <v>44166</v>
      </c>
      <c r="F432" s="148" t="s">
        <v>1569</v>
      </c>
      <c r="G432" s="507">
        <v>0</v>
      </c>
      <c r="H432" s="493" t="s">
        <v>17</v>
      </c>
      <c r="I432" s="494" t="s">
        <v>163</v>
      </c>
    </row>
    <row r="433" spans="1:9" s="138" customFormat="1" ht="22.5" x14ac:dyDescent="0.2">
      <c r="A433" s="504">
        <v>380</v>
      </c>
      <c r="B433" s="505" t="s">
        <v>428</v>
      </c>
      <c r="C433" s="489" t="s">
        <v>1004</v>
      </c>
      <c r="D433" s="144" t="s">
        <v>1570</v>
      </c>
      <c r="E433" s="506">
        <v>44187</v>
      </c>
      <c r="F433" s="148" t="s">
        <v>1571</v>
      </c>
      <c r="G433" s="507">
        <v>57148.39</v>
      </c>
      <c r="H433" s="493" t="s">
        <v>22</v>
      </c>
      <c r="I433" s="494" t="s">
        <v>429</v>
      </c>
    </row>
    <row r="434" spans="1:9" s="138" customFormat="1" ht="15" customHeight="1" x14ac:dyDescent="0.2">
      <c r="A434" s="504">
        <v>381</v>
      </c>
      <c r="B434" s="505" t="s">
        <v>428</v>
      </c>
      <c r="C434" s="489" t="s">
        <v>1004</v>
      </c>
      <c r="D434" s="154" t="s">
        <v>895</v>
      </c>
      <c r="E434" s="506">
        <v>44166</v>
      </c>
      <c r="F434" s="148" t="s">
        <v>1572</v>
      </c>
      <c r="G434" s="507">
        <v>0</v>
      </c>
      <c r="H434" s="493" t="s">
        <v>22</v>
      </c>
      <c r="I434" s="492" t="s">
        <v>429</v>
      </c>
    </row>
    <row r="435" spans="1:9" s="138" customFormat="1" ht="15" customHeight="1" x14ac:dyDescent="0.2">
      <c r="A435" s="504">
        <v>382</v>
      </c>
      <c r="B435" s="505" t="s">
        <v>428</v>
      </c>
      <c r="C435" s="489" t="s">
        <v>1004</v>
      </c>
      <c r="D435" s="144" t="s">
        <v>482</v>
      </c>
      <c r="E435" s="506">
        <v>44166</v>
      </c>
      <c r="F435" s="506" t="s">
        <v>1573</v>
      </c>
      <c r="G435" s="507">
        <v>46.34</v>
      </c>
      <c r="H435" s="493" t="s">
        <v>12</v>
      </c>
      <c r="I435" s="494" t="s">
        <v>13</v>
      </c>
    </row>
    <row r="436" spans="1:9" s="138" customFormat="1" ht="15" customHeight="1" x14ac:dyDescent="0.2">
      <c r="A436" s="504">
        <v>383</v>
      </c>
      <c r="B436" s="505" t="s">
        <v>428</v>
      </c>
      <c r="C436" s="489" t="s">
        <v>1004</v>
      </c>
      <c r="D436" s="144" t="s">
        <v>1309</v>
      </c>
      <c r="E436" s="506">
        <v>44166</v>
      </c>
      <c r="F436" s="148" t="s">
        <v>1574</v>
      </c>
      <c r="G436" s="507">
        <v>0</v>
      </c>
      <c r="H436" s="493" t="s">
        <v>12</v>
      </c>
      <c r="I436" s="494" t="s">
        <v>13</v>
      </c>
    </row>
    <row r="437" spans="1:9" s="138" customFormat="1" ht="15" customHeight="1" x14ac:dyDescent="0.2">
      <c r="A437" s="504">
        <v>384</v>
      </c>
      <c r="B437" s="505" t="s">
        <v>428</v>
      </c>
      <c r="C437" s="489" t="s">
        <v>1004</v>
      </c>
      <c r="D437" s="154" t="s">
        <v>1397</v>
      </c>
      <c r="E437" s="506">
        <v>44187</v>
      </c>
      <c r="F437" s="148" t="s">
        <v>1575</v>
      </c>
      <c r="G437" s="507">
        <v>14444.12</v>
      </c>
      <c r="H437" s="493" t="s">
        <v>20</v>
      </c>
      <c r="I437" s="494" t="s">
        <v>21</v>
      </c>
    </row>
    <row r="438" spans="1:9" s="138" customFormat="1" ht="22.5" x14ac:dyDescent="0.2">
      <c r="A438" s="504">
        <v>385</v>
      </c>
      <c r="B438" s="505" t="s">
        <v>428</v>
      </c>
      <c r="C438" s="489" t="s">
        <v>1004</v>
      </c>
      <c r="D438" s="144" t="s">
        <v>1576</v>
      </c>
      <c r="E438" s="506">
        <v>44187</v>
      </c>
      <c r="F438" s="148" t="s">
        <v>1577</v>
      </c>
      <c r="G438" s="507">
        <v>0</v>
      </c>
      <c r="H438" s="493" t="s">
        <v>8</v>
      </c>
      <c r="I438" s="494" t="s">
        <v>9</v>
      </c>
    </row>
    <row r="439" spans="1:9" s="138" customFormat="1" ht="15" customHeight="1" x14ac:dyDescent="0.2">
      <c r="A439" s="504">
        <v>386</v>
      </c>
      <c r="B439" s="505" t="s">
        <v>428</v>
      </c>
      <c r="C439" s="489" t="s">
        <v>1004</v>
      </c>
      <c r="D439" s="144" t="s">
        <v>1578</v>
      </c>
      <c r="E439" s="506">
        <v>44187</v>
      </c>
      <c r="F439" s="506" t="s">
        <v>1579</v>
      </c>
      <c r="G439" s="507">
        <v>238.14</v>
      </c>
      <c r="H439" s="493" t="s">
        <v>10</v>
      </c>
      <c r="I439" s="494" t="s">
        <v>11</v>
      </c>
    </row>
    <row r="440" spans="1:9" s="138" customFormat="1" ht="22.5" x14ac:dyDescent="0.2">
      <c r="A440" s="504">
        <v>387</v>
      </c>
      <c r="B440" s="505" t="s">
        <v>428</v>
      </c>
      <c r="C440" s="489" t="s">
        <v>1004</v>
      </c>
      <c r="D440" s="144" t="s">
        <v>1580</v>
      </c>
      <c r="E440" s="506">
        <v>44166</v>
      </c>
      <c r="F440" s="506" t="s">
        <v>1581</v>
      </c>
      <c r="G440" s="507">
        <v>-314.66000000000003</v>
      </c>
      <c r="H440" s="493" t="s">
        <v>8</v>
      </c>
      <c r="I440" s="494" t="s">
        <v>9</v>
      </c>
    </row>
    <row r="441" spans="1:9" s="138" customFormat="1" ht="15" customHeight="1" x14ac:dyDescent="0.2">
      <c r="A441" s="504">
        <v>388</v>
      </c>
      <c r="B441" s="505" t="s">
        <v>428</v>
      </c>
      <c r="C441" s="489" t="s">
        <v>1004</v>
      </c>
      <c r="D441" s="154" t="s">
        <v>1582</v>
      </c>
      <c r="E441" s="506">
        <v>44187</v>
      </c>
      <c r="F441" s="148" t="s">
        <v>1583</v>
      </c>
      <c r="G441" s="507">
        <v>0</v>
      </c>
      <c r="H441" s="491" t="s">
        <v>12</v>
      </c>
      <c r="I441" s="492" t="s">
        <v>13</v>
      </c>
    </row>
    <row r="442" spans="1:9" s="138" customFormat="1" ht="15" customHeight="1" x14ac:dyDescent="0.2">
      <c r="A442" s="504">
        <v>389</v>
      </c>
      <c r="B442" s="505" t="s">
        <v>428</v>
      </c>
      <c r="C442" s="489" t="s">
        <v>1004</v>
      </c>
      <c r="D442" s="154" t="s">
        <v>391</v>
      </c>
      <c r="E442" s="506">
        <v>44166</v>
      </c>
      <c r="F442" s="148" t="s">
        <v>1584</v>
      </c>
      <c r="G442" s="507">
        <v>22786.13</v>
      </c>
      <c r="H442" s="491" t="s">
        <v>12</v>
      </c>
      <c r="I442" s="492" t="s">
        <v>13</v>
      </c>
    </row>
    <row r="443" spans="1:9" s="138" customFormat="1" ht="22.5" x14ac:dyDescent="0.2">
      <c r="A443" s="504">
        <v>390</v>
      </c>
      <c r="B443" s="505" t="s">
        <v>428</v>
      </c>
      <c r="C443" s="489" t="s">
        <v>1004</v>
      </c>
      <c r="D443" s="144" t="s">
        <v>1441</v>
      </c>
      <c r="E443" s="506">
        <v>44166</v>
      </c>
      <c r="F443" s="148" t="s">
        <v>1585</v>
      </c>
      <c r="G443" s="507">
        <v>0</v>
      </c>
      <c r="H443" s="491" t="s">
        <v>8</v>
      </c>
      <c r="I443" s="492" t="s">
        <v>9</v>
      </c>
    </row>
    <row r="444" spans="1:9" s="138" customFormat="1" ht="22.5" x14ac:dyDescent="0.2">
      <c r="A444" s="504">
        <v>391</v>
      </c>
      <c r="B444" s="505" t="s">
        <v>428</v>
      </c>
      <c r="C444" s="489" t="s">
        <v>1004</v>
      </c>
      <c r="D444" s="144" t="s">
        <v>876</v>
      </c>
      <c r="E444" s="506">
        <v>44166</v>
      </c>
      <c r="F444" s="148" t="s">
        <v>1586</v>
      </c>
      <c r="G444" s="507">
        <v>0</v>
      </c>
      <c r="H444" s="491" t="s">
        <v>8</v>
      </c>
      <c r="I444" s="492" t="s">
        <v>9</v>
      </c>
    </row>
    <row r="445" spans="1:9" s="138" customFormat="1" ht="22.5" x14ac:dyDescent="0.2">
      <c r="A445" s="504">
        <v>392</v>
      </c>
      <c r="B445" s="505" t="s">
        <v>428</v>
      </c>
      <c r="C445" s="489" t="s">
        <v>1004</v>
      </c>
      <c r="D445" s="144" t="s">
        <v>1587</v>
      </c>
      <c r="E445" s="506">
        <v>44187</v>
      </c>
      <c r="F445" s="148" t="s">
        <v>1588</v>
      </c>
      <c r="G445" s="507">
        <v>0</v>
      </c>
      <c r="H445" s="491" t="s">
        <v>8</v>
      </c>
      <c r="I445" s="492" t="s">
        <v>9</v>
      </c>
    </row>
    <row r="446" spans="1:9" s="138" customFormat="1" ht="15" customHeight="1" x14ac:dyDescent="0.2">
      <c r="A446" s="504">
        <v>393</v>
      </c>
      <c r="B446" s="505" t="s">
        <v>428</v>
      </c>
      <c r="C446" s="489" t="s">
        <v>1004</v>
      </c>
      <c r="D446" s="154" t="s">
        <v>1589</v>
      </c>
      <c r="E446" s="506">
        <v>44187</v>
      </c>
      <c r="F446" s="148" t="s">
        <v>1590</v>
      </c>
      <c r="G446" s="507">
        <v>59.14</v>
      </c>
      <c r="H446" s="491" t="s">
        <v>20</v>
      </c>
      <c r="I446" s="492" t="s">
        <v>21</v>
      </c>
    </row>
    <row r="447" spans="1:9" s="138" customFormat="1" ht="15" customHeight="1" x14ac:dyDescent="0.2">
      <c r="A447" s="801">
        <v>394</v>
      </c>
      <c r="B447" s="802" t="s">
        <v>428</v>
      </c>
      <c r="C447" s="489" t="s">
        <v>1004</v>
      </c>
      <c r="D447" s="804" t="s">
        <v>808</v>
      </c>
      <c r="E447" s="805">
        <v>44166</v>
      </c>
      <c r="F447" s="650" t="s">
        <v>1591</v>
      </c>
      <c r="G447" s="681">
        <v>0</v>
      </c>
      <c r="H447" s="654" t="s">
        <v>18</v>
      </c>
      <c r="I447" s="655" t="s">
        <v>19</v>
      </c>
    </row>
    <row r="448" spans="1:9" s="138" customFormat="1" ht="15" customHeight="1" x14ac:dyDescent="0.2">
      <c r="A448" s="504">
        <v>395</v>
      </c>
      <c r="B448" s="505" t="s">
        <v>428</v>
      </c>
      <c r="C448" s="489" t="s">
        <v>1004</v>
      </c>
      <c r="D448" s="144" t="s">
        <v>694</v>
      </c>
      <c r="E448" s="506">
        <v>44180</v>
      </c>
      <c r="F448" s="148" t="s">
        <v>1592</v>
      </c>
      <c r="G448" s="507">
        <v>0</v>
      </c>
      <c r="H448" s="491" t="s">
        <v>20</v>
      </c>
      <c r="I448" s="492" t="s">
        <v>21</v>
      </c>
    </row>
    <row r="449" spans="1:9" s="138" customFormat="1" ht="22.5" x14ac:dyDescent="0.2">
      <c r="A449" s="504">
        <v>396</v>
      </c>
      <c r="B449" s="505" t="s">
        <v>428</v>
      </c>
      <c r="C449" s="489" t="s">
        <v>1004</v>
      </c>
      <c r="D449" s="144" t="s">
        <v>1593</v>
      </c>
      <c r="E449" s="506">
        <v>44187</v>
      </c>
      <c r="F449" s="148" t="s">
        <v>1594</v>
      </c>
      <c r="G449" s="507">
        <v>0</v>
      </c>
      <c r="H449" s="491" t="s">
        <v>20</v>
      </c>
      <c r="I449" s="492" t="s">
        <v>21</v>
      </c>
    </row>
    <row r="450" spans="1:9" s="138" customFormat="1" ht="15" customHeight="1" x14ac:dyDescent="0.2">
      <c r="A450" s="504">
        <v>397</v>
      </c>
      <c r="B450" s="505" t="s">
        <v>428</v>
      </c>
      <c r="C450" s="489" t="s">
        <v>1004</v>
      </c>
      <c r="D450" s="154" t="s">
        <v>1595</v>
      </c>
      <c r="E450" s="506">
        <v>44187</v>
      </c>
      <c r="F450" s="148" t="s">
        <v>1596</v>
      </c>
      <c r="G450" s="507">
        <v>0</v>
      </c>
      <c r="H450" s="491" t="s">
        <v>20</v>
      </c>
      <c r="I450" s="492" t="s">
        <v>21</v>
      </c>
    </row>
    <row r="451" spans="1:9" s="138" customFormat="1" ht="22.5" x14ac:dyDescent="0.2">
      <c r="A451" s="504">
        <v>398</v>
      </c>
      <c r="B451" s="505" t="s">
        <v>428</v>
      </c>
      <c r="C451" s="489" t="s">
        <v>1004</v>
      </c>
      <c r="D451" s="144" t="s">
        <v>1499</v>
      </c>
      <c r="E451" s="506">
        <v>44166</v>
      </c>
      <c r="F451" s="148" t="s">
        <v>1597</v>
      </c>
      <c r="G451" s="507">
        <v>53.81</v>
      </c>
      <c r="H451" s="491" t="s">
        <v>8</v>
      </c>
      <c r="I451" s="492" t="s">
        <v>9</v>
      </c>
    </row>
    <row r="452" spans="1:9" s="138" customFormat="1" ht="15" customHeight="1" x14ac:dyDescent="0.2">
      <c r="A452" s="801">
        <v>399</v>
      </c>
      <c r="B452" s="802" t="s">
        <v>428</v>
      </c>
      <c r="C452" s="489" t="s">
        <v>1004</v>
      </c>
      <c r="D452" s="804" t="s">
        <v>151</v>
      </c>
      <c r="E452" s="805">
        <v>44166</v>
      </c>
      <c r="F452" s="650" t="s">
        <v>1598</v>
      </c>
      <c r="G452" s="681">
        <v>905.84</v>
      </c>
      <c r="H452" s="654" t="s">
        <v>12</v>
      </c>
      <c r="I452" s="655" t="s">
        <v>13</v>
      </c>
    </row>
    <row r="453" spans="1:9" s="138" customFormat="1" ht="15" customHeight="1" x14ac:dyDescent="0.2">
      <c r="A453" s="504">
        <v>400</v>
      </c>
      <c r="B453" s="505" t="s">
        <v>428</v>
      </c>
      <c r="C453" s="489" t="s">
        <v>1004</v>
      </c>
      <c r="D453" s="154" t="s">
        <v>484</v>
      </c>
      <c r="E453" s="506">
        <v>44166</v>
      </c>
      <c r="F453" s="148" t="s">
        <v>1599</v>
      </c>
      <c r="G453" s="507">
        <v>49762.69</v>
      </c>
      <c r="H453" s="491" t="s">
        <v>8</v>
      </c>
      <c r="I453" s="492" t="s">
        <v>9</v>
      </c>
    </row>
    <row r="454" spans="1:9" s="138" customFormat="1" ht="15" customHeight="1" x14ac:dyDescent="0.2">
      <c r="A454" s="504">
        <v>401</v>
      </c>
      <c r="B454" s="505" t="s">
        <v>428</v>
      </c>
      <c r="C454" s="489" t="s">
        <v>1004</v>
      </c>
      <c r="D454" s="154" t="s">
        <v>1600</v>
      </c>
      <c r="E454" s="506">
        <v>44166</v>
      </c>
      <c r="F454" s="148" t="s">
        <v>1601</v>
      </c>
      <c r="G454" s="507">
        <v>0</v>
      </c>
      <c r="H454" s="491" t="s">
        <v>18</v>
      </c>
      <c r="I454" s="492" t="s">
        <v>19</v>
      </c>
    </row>
    <row r="455" spans="1:9" s="138" customFormat="1" ht="15" customHeight="1" x14ac:dyDescent="0.2">
      <c r="A455" s="504">
        <v>402</v>
      </c>
      <c r="B455" s="505" t="s">
        <v>428</v>
      </c>
      <c r="C455" s="489" t="s">
        <v>1004</v>
      </c>
      <c r="D455" s="154" t="s">
        <v>1602</v>
      </c>
      <c r="E455" s="506">
        <v>44166</v>
      </c>
      <c r="F455" s="148" t="s">
        <v>1603</v>
      </c>
      <c r="G455" s="507">
        <v>0</v>
      </c>
      <c r="H455" s="491" t="s">
        <v>209</v>
      </c>
      <c r="I455" s="492" t="s">
        <v>393</v>
      </c>
    </row>
    <row r="456" spans="1:9" s="138" customFormat="1" ht="15" customHeight="1" x14ac:dyDescent="0.2">
      <c r="A456" s="504">
        <v>403</v>
      </c>
      <c r="B456" s="505" t="s">
        <v>428</v>
      </c>
      <c r="C456" s="489" t="s">
        <v>1004</v>
      </c>
      <c r="D456" s="154" t="s">
        <v>808</v>
      </c>
      <c r="E456" s="506">
        <v>44166</v>
      </c>
      <c r="F456" s="148" t="s">
        <v>1604</v>
      </c>
      <c r="G456" s="507">
        <v>0</v>
      </c>
      <c r="H456" s="491" t="s">
        <v>18</v>
      </c>
      <c r="I456" s="492" t="s">
        <v>19</v>
      </c>
    </row>
    <row r="457" spans="1:9" s="138" customFormat="1" ht="15" customHeight="1" x14ac:dyDescent="0.2">
      <c r="A457" s="504">
        <v>404</v>
      </c>
      <c r="B457" s="505" t="s">
        <v>428</v>
      </c>
      <c r="C457" s="489" t="s">
        <v>1004</v>
      </c>
      <c r="D457" s="144" t="s">
        <v>808</v>
      </c>
      <c r="E457" s="506">
        <v>44166</v>
      </c>
      <c r="F457" s="148" t="s">
        <v>1605</v>
      </c>
      <c r="G457" s="507">
        <v>0</v>
      </c>
      <c r="H457" s="491" t="s">
        <v>18</v>
      </c>
      <c r="I457" s="492" t="s">
        <v>19</v>
      </c>
    </row>
    <row r="458" spans="1:9" s="138" customFormat="1" ht="15" customHeight="1" x14ac:dyDescent="0.2">
      <c r="A458" s="504">
        <v>405</v>
      </c>
      <c r="B458" s="505" t="s">
        <v>428</v>
      </c>
      <c r="C458" s="489" t="s">
        <v>1004</v>
      </c>
      <c r="D458" s="154" t="s">
        <v>703</v>
      </c>
      <c r="E458" s="506">
        <v>44166</v>
      </c>
      <c r="F458" s="148" t="s">
        <v>1606</v>
      </c>
      <c r="G458" s="507">
        <v>1297.1199999999999</v>
      </c>
      <c r="H458" s="491" t="s">
        <v>17</v>
      </c>
      <c r="I458" s="492" t="s">
        <v>163</v>
      </c>
    </row>
    <row r="459" spans="1:9" s="138" customFormat="1" ht="22.5" x14ac:dyDescent="0.2">
      <c r="A459" s="504">
        <v>406</v>
      </c>
      <c r="B459" s="505" t="s">
        <v>428</v>
      </c>
      <c r="C459" s="489" t="s">
        <v>1004</v>
      </c>
      <c r="D459" s="144" t="s">
        <v>1387</v>
      </c>
      <c r="E459" s="506">
        <v>44187</v>
      </c>
      <c r="F459" s="148" t="s">
        <v>1607</v>
      </c>
      <c r="G459" s="507">
        <v>1363.23</v>
      </c>
      <c r="H459" s="491" t="s">
        <v>14</v>
      </c>
      <c r="I459" s="492" t="s">
        <v>394</v>
      </c>
    </row>
    <row r="460" spans="1:9" s="138" customFormat="1" ht="22.5" x14ac:dyDescent="0.2">
      <c r="A460" s="504">
        <v>407</v>
      </c>
      <c r="B460" s="505" t="s">
        <v>428</v>
      </c>
      <c r="C460" s="489" t="s">
        <v>1004</v>
      </c>
      <c r="D460" s="144" t="s">
        <v>1608</v>
      </c>
      <c r="E460" s="506">
        <v>44180</v>
      </c>
      <c r="F460" s="148" t="s">
        <v>1609</v>
      </c>
      <c r="G460" s="507">
        <v>1900</v>
      </c>
      <c r="H460" s="491" t="s">
        <v>12</v>
      </c>
      <c r="I460" s="492" t="s">
        <v>13</v>
      </c>
    </row>
    <row r="461" spans="1:9" s="138" customFormat="1" ht="15" customHeight="1" x14ac:dyDescent="0.2">
      <c r="A461" s="504">
        <v>408</v>
      </c>
      <c r="B461" s="505" t="s">
        <v>428</v>
      </c>
      <c r="C461" s="489" t="s">
        <v>1004</v>
      </c>
      <c r="D461" s="154" t="s">
        <v>482</v>
      </c>
      <c r="E461" s="506">
        <v>44180</v>
      </c>
      <c r="F461" s="148" t="s">
        <v>1610</v>
      </c>
      <c r="G461" s="507">
        <v>120.54</v>
      </c>
      <c r="H461" s="491" t="s">
        <v>12</v>
      </c>
      <c r="I461" s="492" t="s">
        <v>13</v>
      </c>
    </row>
    <row r="462" spans="1:9" s="138" customFormat="1" ht="15" customHeight="1" thickBot="1" x14ac:dyDescent="0.25">
      <c r="A462" s="512">
        <v>409</v>
      </c>
      <c r="B462" s="513" t="s">
        <v>428</v>
      </c>
      <c r="C462" s="806" t="s">
        <v>1004</v>
      </c>
      <c r="D462" s="809" t="s">
        <v>1611</v>
      </c>
      <c r="E462" s="514">
        <v>44180</v>
      </c>
      <c r="F462" s="151" t="s">
        <v>1612</v>
      </c>
      <c r="G462" s="515">
        <v>0</v>
      </c>
      <c r="H462" s="807" t="s">
        <v>12</v>
      </c>
      <c r="I462" s="808" t="s">
        <v>13</v>
      </c>
    </row>
    <row r="463" spans="1:9" s="138" customFormat="1" ht="11.25" x14ac:dyDescent="0.2"/>
    <row r="464" spans="1:9" s="138" customFormat="1" ht="15" customHeight="1" x14ac:dyDescent="0.2"/>
    <row r="465" spans="1:9" s="138" customFormat="1" ht="15" customHeight="1" x14ac:dyDescent="0.2">
      <c r="A465" s="499"/>
      <c r="B465" s="499"/>
      <c r="C465" s="499"/>
      <c r="D465" s="499"/>
      <c r="E465" s="499"/>
      <c r="F465" s="499"/>
      <c r="G465" s="499"/>
      <c r="H465" s="1453" t="s">
        <v>814</v>
      </c>
      <c r="I465" s="1453"/>
    </row>
    <row r="466" spans="1:9" ht="15.75" x14ac:dyDescent="0.2">
      <c r="A466" s="499"/>
      <c r="B466" s="499"/>
      <c r="C466" s="1454" t="s">
        <v>99</v>
      </c>
      <c r="D466" s="1454"/>
      <c r="E466" s="1454"/>
      <c r="F466" s="1454"/>
      <c r="G466" s="1454"/>
      <c r="H466" s="1454"/>
      <c r="I466" s="1454"/>
    </row>
    <row r="467" spans="1:9" x14ac:dyDescent="0.2">
      <c r="A467" s="499"/>
      <c r="B467" s="499"/>
      <c r="C467" s="1447" t="s">
        <v>1003</v>
      </c>
      <c r="D467" s="1447"/>
      <c r="E467" s="1447"/>
      <c r="F467" s="1447"/>
      <c r="G467" s="1447"/>
      <c r="H467" s="1447"/>
      <c r="I467" s="1447"/>
    </row>
    <row r="468" spans="1:9" s="138" customFormat="1" ht="13.5" thickBot="1" x14ac:dyDescent="0.25">
      <c r="A468" s="508"/>
      <c r="B468" s="508"/>
      <c r="C468" s="508"/>
      <c r="D468" s="508"/>
      <c r="E468" s="508"/>
      <c r="F468" s="508"/>
      <c r="G468" s="508"/>
      <c r="H468" s="509"/>
      <c r="I468" s="510"/>
    </row>
    <row r="469" spans="1:9" s="138" customFormat="1" ht="34.5" thickBot="1" x14ac:dyDescent="0.25">
      <c r="A469" s="1448" t="s">
        <v>6</v>
      </c>
      <c r="B469" s="1449"/>
      <c r="C469" s="1450"/>
      <c r="D469" s="67" t="s">
        <v>7</v>
      </c>
      <c r="E469" s="67" t="s">
        <v>689</v>
      </c>
      <c r="F469" s="67" t="s">
        <v>147</v>
      </c>
      <c r="G469" s="67" t="s">
        <v>149</v>
      </c>
      <c r="H469" s="1451" t="s">
        <v>148</v>
      </c>
      <c r="I469" s="1452"/>
    </row>
    <row r="470" spans="1:9" s="138" customFormat="1" ht="22.5" x14ac:dyDescent="0.2">
      <c r="A470" s="504">
        <v>410</v>
      </c>
      <c r="B470" s="505" t="s">
        <v>428</v>
      </c>
      <c r="C470" s="489" t="s">
        <v>1004</v>
      </c>
      <c r="D470" s="144" t="s">
        <v>1613</v>
      </c>
      <c r="E470" s="506">
        <v>44180</v>
      </c>
      <c r="F470" s="148" t="s">
        <v>1614</v>
      </c>
      <c r="G470" s="507">
        <v>-2911.29</v>
      </c>
      <c r="H470" s="491" t="s">
        <v>8</v>
      </c>
      <c r="I470" s="492" t="s">
        <v>9</v>
      </c>
    </row>
    <row r="471" spans="1:9" s="138" customFormat="1" ht="15" customHeight="1" x14ac:dyDescent="0.2">
      <c r="A471" s="504">
        <v>411</v>
      </c>
      <c r="B471" s="505" t="s">
        <v>428</v>
      </c>
      <c r="C471" s="803" t="s">
        <v>1004</v>
      </c>
      <c r="D471" s="144" t="s">
        <v>481</v>
      </c>
      <c r="E471" s="506">
        <v>44180</v>
      </c>
      <c r="F471" s="148" t="s">
        <v>1615</v>
      </c>
      <c r="G471" s="507">
        <v>289</v>
      </c>
      <c r="H471" s="491" t="s">
        <v>17</v>
      </c>
      <c r="I471" s="492" t="s">
        <v>163</v>
      </c>
    </row>
    <row r="472" spans="1:9" s="138" customFormat="1" ht="22.5" x14ac:dyDescent="0.2">
      <c r="A472" s="801">
        <v>412</v>
      </c>
      <c r="B472" s="802" t="s">
        <v>428</v>
      </c>
      <c r="C472" s="489" t="s">
        <v>1004</v>
      </c>
      <c r="D472" s="653" t="s">
        <v>1613</v>
      </c>
      <c r="E472" s="805">
        <v>44180</v>
      </c>
      <c r="F472" s="650" t="s">
        <v>1616</v>
      </c>
      <c r="G472" s="681">
        <v>-99911.039999999994</v>
      </c>
      <c r="H472" s="654" t="s">
        <v>8</v>
      </c>
      <c r="I472" s="655" t="s">
        <v>9</v>
      </c>
    </row>
    <row r="473" spans="1:9" s="138" customFormat="1" ht="22.5" x14ac:dyDescent="0.2">
      <c r="A473" s="504">
        <v>413</v>
      </c>
      <c r="B473" s="505" t="s">
        <v>428</v>
      </c>
      <c r="C473" s="489" t="s">
        <v>1004</v>
      </c>
      <c r="D473" s="144" t="s">
        <v>1613</v>
      </c>
      <c r="E473" s="506">
        <v>44180</v>
      </c>
      <c r="F473" s="148" t="s">
        <v>1617</v>
      </c>
      <c r="G473" s="507">
        <v>-1566.36</v>
      </c>
      <c r="H473" s="491" t="s">
        <v>8</v>
      </c>
      <c r="I473" s="492" t="s">
        <v>9</v>
      </c>
    </row>
    <row r="474" spans="1:9" s="138" customFormat="1" ht="15" customHeight="1" x14ac:dyDescent="0.2">
      <c r="A474" s="504">
        <v>414</v>
      </c>
      <c r="B474" s="505" t="s">
        <v>428</v>
      </c>
      <c r="C474" s="489" t="s">
        <v>1004</v>
      </c>
      <c r="D474" s="154" t="s">
        <v>430</v>
      </c>
      <c r="E474" s="506">
        <v>44180</v>
      </c>
      <c r="F474" s="148" t="s">
        <v>1618</v>
      </c>
      <c r="G474" s="507">
        <v>137.24</v>
      </c>
      <c r="H474" s="491" t="s">
        <v>10</v>
      </c>
      <c r="I474" s="492" t="s">
        <v>11</v>
      </c>
    </row>
    <row r="475" spans="1:9" s="138" customFormat="1" ht="22.5" x14ac:dyDescent="0.2">
      <c r="A475" s="504">
        <v>415</v>
      </c>
      <c r="B475" s="505" t="s">
        <v>428</v>
      </c>
      <c r="C475" s="489" t="s">
        <v>1004</v>
      </c>
      <c r="D475" s="144" t="s">
        <v>877</v>
      </c>
      <c r="E475" s="506">
        <v>44180</v>
      </c>
      <c r="F475" s="148" t="s">
        <v>1619</v>
      </c>
      <c r="G475" s="507">
        <v>0</v>
      </c>
      <c r="H475" s="491" t="s">
        <v>8</v>
      </c>
      <c r="I475" s="492" t="s">
        <v>9</v>
      </c>
    </row>
    <row r="476" spans="1:9" s="138" customFormat="1" ht="15" customHeight="1" x14ac:dyDescent="0.2">
      <c r="A476" s="504">
        <v>416</v>
      </c>
      <c r="B476" s="505" t="s">
        <v>428</v>
      </c>
      <c r="C476" s="489" t="s">
        <v>1004</v>
      </c>
      <c r="D476" s="154" t="s">
        <v>895</v>
      </c>
      <c r="E476" s="506">
        <v>44180</v>
      </c>
      <c r="F476" s="148" t="s">
        <v>1620</v>
      </c>
      <c r="G476" s="507">
        <v>0</v>
      </c>
      <c r="H476" s="491" t="s">
        <v>22</v>
      </c>
      <c r="I476" s="492" t="s">
        <v>429</v>
      </c>
    </row>
    <row r="477" spans="1:9" s="138" customFormat="1" ht="15" customHeight="1" x14ac:dyDescent="0.2">
      <c r="A477" s="504">
        <v>417</v>
      </c>
      <c r="B477" s="505" t="s">
        <v>428</v>
      </c>
      <c r="C477" s="489" t="s">
        <v>1004</v>
      </c>
      <c r="D477" s="154" t="s">
        <v>808</v>
      </c>
      <c r="E477" s="506">
        <v>44180</v>
      </c>
      <c r="F477" s="148" t="s">
        <v>1621</v>
      </c>
      <c r="G477" s="507">
        <v>0</v>
      </c>
      <c r="H477" s="491" t="s">
        <v>18</v>
      </c>
      <c r="I477" s="492" t="s">
        <v>19</v>
      </c>
    </row>
    <row r="478" spans="1:9" s="138" customFormat="1" ht="15" customHeight="1" x14ac:dyDescent="0.2">
      <c r="A478" s="504">
        <v>418</v>
      </c>
      <c r="B478" s="505" t="s">
        <v>428</v>
      </c>
      <c r="C478" s="489" t="s">
        <v>1004</v>
      </c>
      <c r="D478" s="144" t="s">
        <v>698</v>
      </c>
      <c r="E478" s="506">
        <v>44180</v>
      </c>
      <c r="F478" s="148" t="s">
        <v>1622</v>
      </c>
      <c r="G478" s="507">
        <v>31.29</v>
      </c>
      <c r="H478" s="491" t="s">
        <v>8</v>
      </c>
      <c r="I478" s="492" t="s">
        <v>9</v>
      </c>
    </row>
    <row r="479" spans="1:9" s="138" customFormat="1" ht="22.5" x14ac:dyDescent="0.2">
      <c r="A479" s="504">
        <v>419</v>
      </c>
      <c r="B479" s="505" t="s">
        <v>428</v>
      </c>
      <c r="C479" s="489" t="s">
        <v>1004</v>
      </c>
      <c r="D479" s="144" t="s">
        <v>1623</v>
      </c>
      <c r="E479" s="506">
        <v>44180</v>
      </c>
      <c r="F479" s="148" t="s">
        <v>1624</v>
      </c>
      <c r="G479" s="507">
        <v>-107.92</v>
      </c>
      <c r="H479" s="491" t="s">
        <v>20</v>
      </c>
      <c r="I479" s="492" t="s">
        <v>21</v>
      </c>
    </row>
    <row r="480" spans="1:9" s="138" customFormat="1" ht="22.5" x14ac:dyDescent="0.2">
      <c r="A480" s="504">
        <v>420</v>
      </c>
      <c r="B480" s="505" t="s">
        <v>428</v>
      </c>
      <c r="C480" s="489" t="s">
        <v>1004</v>
      </c>
      <c r="D480" s="144" t="s">
        <v>1625</v>
      </c>
      <c r="E480" s="506">
        <v>44180</v>
      </c>
      <c r="F480" s="148" t="s">
        <v>1626</v>
      </c>
      <c r="G480" s="507">
        <v>-13356.36</v>
      </c>
      <c r="H480" s="491" t="s">
        <v>20</v>
      </c>
      <c r="I480" s="492" t="s">
        <v>21</v>
      </c>
    </row>
    <row r="481" spans="1:9" s="138" customFormat="1" ht="22.5" x14ac:dyDescent="0.2">
      <c r="A481" s="504">
        <v>421</v>
      </c>
      <c r="B481" s="505" t="s">
        <v>428</v>
      </c>
      <c r="C481" s="489" t="s">
        <v>1004</v>
      </c>
      <c r="D481" s="144" t="s">
        <v>1625</v>
      </c>
      <c r="E481" s="506">
        <v>44180</v>
      </c>
      <c r="F481" s="148" t="s">
        <v>1627</v>
      </c>
      <c r="G481" s="507">
        <v>-1709.63</v>
      </c>
      <c r="H481" s="491" t="s">
        <v>20</v>
      </c>
      <c r="I481" s="492" t="s">
        <v>21</v>
      </c>
    </row>
    <row r="482" spans="1:9" s="138" customFormat="1" ht="15" customHeight="1" x14ac:dyDescent="0.2">
      <c r="A482" s="504">
        <v>422</v>
      </c>
      <c r="B482" s="505" t="s">
        <v>428</v>
      </c>
      <c r="C482" s="489" t="s">
        <v>1004</v>
      </c>
      <c r="D482" s="154" t="s">
        <v>1245</v>
      </c>
      <c r="E482" s="506">
        <v>44180</v>
      </c>
      <c r="F482" s="148" t="s">
        <v>1628</v>
      </c>
      <c r="G482" s="507">
        <v>10443.629999999999</v>
      </c>
      <c r="H482" s="491" t="s">
        <v>20</v>
      </c>
      <c r="I482" s="492" t="s">
        <v>21</v>
      </c>
    </row>
    <row r="483" spans="1:9" s="138" customFormat="1" ht="22.5" x14ac:dyDescent="0.2">
      <c r="A483" s="504">
        <v>423</v>
      </c>
      <c r="B483" s="505" t="s">
        <v>428</v>
      </c>
      <c r="C483" s="489" t="s">
        <v>1004</v>
      </c>
      <c r="D483" s="144" t="s">
        <v>1625</v>
      </c>
      <c r="E483" s="506">
        <v>44180</v>
      </c>
      <c r="F483" s="148" t="s">
        <v>1629</v>
      </c>
      <c r="G483" s="507">
        <v>-11614.5</v>
      </c>
      <c r="H483" s="491" t="s">
        <v>20</v>
      </c>
      <c r="I483" s="492" t="s">
        <v>21</v>
      </c>
    </row>
    <row r="484" spans="1:9" s="138" customFormat="1" ht="15" customHeight="1" x14ac:dyDescent="0.2">
      <c r="A484" s="504">
        <v>424</v>
      </c>
      <c r="B484" s="505" t="s">
        <v>428</v>
      </c>
      <c r="C484" s="489" t="s">
        <v>1004</v>
      </c>
      <c r="D484" s="154" t="s">
        <v>1630</v>
      </c>
      <c r="E484" s="506">
        <v>44187</v>
      </c>
      <c r="F484" s="148" t="s">
        <v>1631</v>
      </c>
      <c r="G484" s="507">
        <v>0</v>
      </c>
      <c r="H484" s="491" t="s">
        <v>17</v>
      </c>
      <c r="I484" s="492" t="s">
        <v>163</v>
      </c>
    </row>
    <row r="485" spans="1:9" s="138" customFormat="1" ht="22.5" x14ac:dyDescent="0.2">
      <c r="A485" s="504">
        <v>425</v>
      </c>
      <c r="B485" s="505" t="s">
        <v>428</v>
      </c>
      <c r="C485" s="489" t="s">
        <v>1004</v>
      </c>
      <c r="D485" s="144" t="s">
        <v>879</v>
      </c>
      <c r="E485" s="506">
        <v>44180</v>
      </c>
      <c r="F485" s="148" t="s">
        <v>1632</v>
      </c>
      <c r="G485" s="507">
        <v>0</v>
      </c>
      <c r="H485" s="491" t="s">
        <v>17</v>
      </c>
      <c r="I485" s="492" t="s">
        <v>163</v>
      </c>
    </row>
    <row r="486" spans="1:9" s="138" customFormat="1" ht="15" customHeight="1" x14ac:dyDescent="0.2">
      <c r="A486" s="504">
        <v>426</v>
      </c>
      <c r="B486" s="505" t="s">
        <v>428</v>
      </c>
      <c r="C486" s="489" t="s">
        <v>1004</v>
      </c>
      <c r="D486" s="154" t="s">
        <v>891</v>
      </c>
      <c r="E486" s="506">
        <v>44196</v>
      </c>
      <c r="F486" s="148" t="s">
        <v>1633</v>
      </c>
      <c r="G486" s="507">
        <v>2951.91</v>
      </c>
      <c r="H486" s="491" t="s">
        <v>8</v>
      </c>
      <c r="I486" s="492" t="s">
        <v>9</v>
      </c>
    </row>
    <row r="487" spans="1:9" s="138" customFormat="1" ht="22.5" x14ac:dyDescent="0.2">
      <c r="A487" s="504">
        <v>427</v>
      </c>
      <c r="B487" s="505" t="s">
        <v>428</v>
      </c>
      <c r="C487" s="489" t="s">
        <v>1004</v>
      </c>
      <c r="D487" s="144" t="s">
        <v>1580</v>
      </c>
      <c r="E487" s="506">
        <v>44196</v>
      </c>
      <c r="F487" s="148" t="s">
        <v>1633</v>
      </c>
      <c r="G487" s="507">
        <v>-155.4</v>
      </c>
      <c r="H487" s="491" t="s">
        <v>8</v>
      </c>
      <c r="I487" s="492" t="s">
        <v>9</v>
      </c>
    </row>
    <row r="488" spans="1:9" s="138" customFormat="1" ht="22.5" x14ac:dyDescent="0.2">
      <c r="A488" s="504">
        <v>428</v>
      </c>
      <c r="B488" s="505" t="s">
        <v>428</v>
      </c>
      <c r="C488" s="489" t="s">
        <v>1004</v>
      </c>
      <c r="D488" s="144" t="s">
        <v>1382</v>
      </c>
      <c r="E488" s="506">
        <v>44187</v>
      </c>
      <c r="F488" s="148" t="s">
        <v>1634</v>
      </c>
      <c r="G488" s="507">
        <v>0</v>
      </c>
      <c r="H488" s="491" t="s">
        <v>14</v>
      </c>
      <c r="I488" s="492" t="s">
        <v>394</v>
      </c>
    </row>
    <row r="489" spans="1:9" s="138" customFormat="1" ht="15" customHeight="1" x14ac:dyDescent="0.2">
      <c r="A489" s="504">
        <v>429</v>
      </c>
      <c r="B489" s="505" t="s">
        <v>428</v>
      </c>
      <c r="C489" s="489" t="s">
        <v>1004</v>
      </c>
      <c r="D489" s="144" t="s">
        <v>1635</v>
      </c>
      <c r="E489" s="506">
        <v>44196</v>
      </c>
      <c r="F489" s="148" t="s">
        <v>1633</v>
      </c>
      <c r="G489" s="507">
        <v>2639.77</v>
      </c>
      <c r="H489" s="491" t="s">
        <v>12</v>
      </c>
      <c r="I489" s="492" t="s">
        <v>13</v>
      </c>
    </row>
    <row r="490" spans="1:9" s="138" customFormat="1" ht="22.5" x14ac:dyDescent="0.2">
      <c r="A490" s="504">
        <v>430</v>
      </c>
      <c r="B490" s="505" t="s">
        <v>428</v>
      </c>
      <c r="C490" s="489" t="s">
        <v>1004</v>
      </c>
      <c r="D490" s="144" t="s">
        <v>1636</v>
      </c>
      <c r="E490" s="506">
        <v>44196</v>
      </c>
      <c r="F490" s="148" t="s">
        <v>1633</v>
      </c>
      <c r="G490" s="507">
        <v>-35.15</v>
      </c>
      <c r="H490" s="491" t="s">
        <v>17</v>
      </c>
      <c r="I490" s="492" t="s">
        <v>163</v>
      </c>
    </row>
    <row r="491" spans="1:9" s="138" customFormat="1" ht="22.5" x14ac:dyDescent="0.2">
      <c r="A491" s="504">
        <v>431</v>
      </c>
      <c r="B491" s="505" t="s">
        <v>428</v>
      </c>
      <c r="C491" s="489" t="s">
        <v>1004</v>
      </c>
      <c r="D491" s="144" t="s">
        <v>1613</v>
      </c>
      <c r="E491" s="506">
        <v>44196</v>
      </c>
      <c r="F491" s="148" t="s">
        <v>1633</v>
      </c>
      <c r="G491" s="507">
        <v>-628</v>
      </c>
      <c r="H491" s="491" t="s">
        <v>8</v>
      </c>
      <c r="I491" s="492" t="s">
        <v>9</v>
      </c>
    </row>
    <row r="492" spans="1:9" s="138" customFormat="1" ht="22.5" x14ac:dyDescent="0.2">
      <c r="A492" s="801">
        <v>432</v>
      </c>
      <c r="B492" s="802" t="s">
        <v>428</v>
      </c>
      <c r="C492" s="489" t="s">
        <v>1004</v>
      </c>
      <c r="D492" s="653" t="s">
        <v>1522</v>
      </c>
      <c r="E492" s="805">
        <v>44196</v>
      </c>
      <c r="F492" s="650" t="s">
        <v>1633</v>
      </c>
      <c r="G492" s="681">
        <v>146442.92000000001</v>
      </c>
      <c r="H492" s="654" t="s">
        <v>15</v>
      </c>
      <c r="I492" s="655" t="s">
        <v>16</v>
      </c>
    </row>
    <row r="493" spans="1:9" s="138" customFormat="1" ht="15" customHeight="1" x14ac:dyDescent="0.2">
      <c r="A493" s="504">
        <v>433</v>
      </c>
      <c r="B493" s="505" t="s">
        <v>428</v>
      </c>
      <c r="C493" s="489" t="s">
        <v>1004</v>
      </c>
      <c r="D493" s="154" t="s">
        <v>1189</v>
      </c>
      <c r="E493" s="506">
        <v>44196</v>
      </c>
      <c r="F493" s="148" t="s">
        <v>1633</v>
      </c>
      <c r="G493" s="507">
        <v>82.91</v>
      </c>
      <c r="H493" s="491" t="s">
        <v>18</v>
      </c>
      <c r="I493" s="492" t="s">
        <v>19</v>
      </c>
    </row>
    <row r="494" spans="1:9" s="138" customFormat="1" ht="15" customHeight="1" x14ac:dyDescent="0.2">
      <c r="A494" s="504">
        <v>434</v>
      </c>
      <c r="B494" s="505" t="s">
        <v>428</v>
      </c>
      <c r="C494" s="489" t="s">
        <v>1004</v>
      </c>
      <c r="D494" s="144" t="s">
        <v>430</v>
      </c>
      <c r="E494" s="506">
        <v>44196</v>
      </c>
      <c r="F494" s="148" t="s">
        <v>1633</v>
      </c>
      <c r="G494" s="507">
        <v>83.78</v>
      </c>
      <c r="H494" s="491" t="s">
        <v>10</v>
      </c>
      <c r="I494" s="492" t="s">
        <v>11</v>
      </c>
    </row>
    <row r="495" spans="1:9" s="138" customFormat="1" ht="15" customHeight="1" x14ac:dyDescent="0.2">
      <c r="A495" s="801">
        <v>435</v>
      </c>
      <c r="B495" s="802" t="s">
        <v>428</v>
      </c>
      <c r="C495" s="489" t="s">
        <v>1004</v>
      </c>
      <c r="D495" s="804" t="s">
        <v>391</v>
      </c>
      <c r="E495" s="805">
        <v>44196</v>
      </c>
      <c r="F495" s="650" t="s">
        <v>1633</v>
      </c>
      <c r="G495" s="681">
        <v>3534.84</v>
      </c>
      <c r="H495" s="654" t="s">
        <v>12</v>
      </c>
      <c r="I495" s="655" t="s">
        <v>13</v>
      </c>
    </row>
    <row r="496" spans="1:9" s="138" customFormat="1" ht="15" customHeight="1" x14ac:dyDescent="0.2">
      <c r="A496" s="801">
        <v>436</v>
      </c>
      <c r="B496" s="802" t="s">
        <v>428</v>
      </c>
      <c r="C496" s="489" t="s">
        <v>1004</v>
      </c>
      <c r="D496" s="804" t="s">
        <v>702</v>
      </c>
      <c r="E496" s="805">
        <v>44196</v>
      </c>
      <c r="F496" s="650" t="s">
        <v>1633</v>
      </c>
      <c r="G496" s="681">
        <v>16821.47</v>
      </c>
      <c r="H496" s="491" t="s">
        <v>20</v>
      </c>
      <c r="I496" s="492" t="s">
        <v>21</v>
      </c>
    </row>
    <row r="497" spans="1:9" s="138" customFormat="1" ht="23.25" thickBot="1" x14ac:dyDescent="0.25">
      <c r="A497" s="504">
        <v>437</v>
      </c>
      <c r="B497" s="505" t="s">
        <v>428</v>
      </c>
      <c r="C497" s="489" t="s">
        <v>1004</v>
      </c>
      <c r="D497" s="144" t="s">
        <v>1625</v>
      </c>
      <c r="E497" s="506">
        <v>44196</v>
      </c>
      <c r="F497" s="148" t="s">
        <v>1633</v>
      </c>
      <c r="G497" s="507">
        <v>-197.47</v>
      </c>
      <c r="H497" s="491" t="s">
        <v>20</v>
      </c>
      <c r="I497" s="492" t="s">
        <v>21</v>
      </c>
    </row>
    <row r="498" spans="1:9" s="138" customFormat="1" ht="15" customHeight="1" thickBot="1" x14ac:dyDescent="0.25">
      <c r="A498" s="1455" t="s">
        <v>1005</v>
      </c>
      <c r="B498" s="1456"/>
      <c r="C498" s="1456"/>
      <c r="D498" s="1456"/>
      <c r="E498" s="1457"/>
      <c r="F498" s="1458">
        <f>SUM(G6:G497)</f>
        <v>10762757.750000002</v>
      </c>
      <c r="G498" s="1458"/>
      <c r="H498" s="904" t="s">
        <v>704</v>
      </c>
      <c r="I498" s="905"/>
    </row>
    <row r="499" spans="1:9" s="138" customFormat="1" ht="15" customHeight="1" x14ac:dyDescent="0.2">
      <c r="H499" s="517"/>
    </row>
    <row r="500" spans="1:9" s="516" customFormat="1" ht="21" customHeight="1" x14ac:dyDescent="0.2">
      <c r="A500" s="138"/>
      <c r="B500" s="138"/>
      <c r="C500" s="138"/>
      <c r="D500" s="138"/>
      <c r="E500" s="138"/>
      <c r="F500" s="138"/>
      <c r="G500" s="138"/>
      <c r="H500" s="517"/>
      <c r="I500" s="138"/>
    </row>
    <row r="501" spans="1:9" s="138" customFormat="1" ht="15" customHeight="1" x14ac:dyDescent="0.2">
      <c r="A501" s="903"/>
      <c r="B501" s="480"/>
      <c r="C501" s="901"/>
      <c r="D501" s="933"/>
      <c r="E501" s="934"/>
      <c r="F501" s="902"/>
      <c r="G501" s="896"/>
      <c r="H501" s="935"/>
      <c r="I501" s="481"/>
    </row>
    <row r="504" spans="1:9" x14ac:dyDescent="0.2">
      <c r="H504" s="12"/>
      <c r="I504" s="12"/>
    </row>
    <row r="505" spans="1:9" s="138" customFormat="1" ht="11.25" x14ac:dyDescent="0.2"/>
    <row r="506" spans="1:9" s="138" customFormat="1" ht="11.25" x14ac:dyDescent="0.2"/>
    <row r="507" spans="1:9" s="138" customFormat="1" ht="11.25" x14ac:dyDescent="0.2"/>
    <row r="508" spans="1:9" s="138" customFormat="1" ht="11.25" x14ac:dyDescent="0.2">
      <c r="H508" s="517"/>
    </row>
    <row r="509" spans="1:9" s="138" customFormat="1" ht="11.25" x14ac:dyDescent="0.2">
      <c r="H509" s="517"/>
    </row>
    <row r="510" spans="1:9" s="138" customFormat="1" ht="11.25" x14ac:dyDescent="0.2">
      <c r="H510" s="517"/>
    </row>
    <row r="511" spans="1:9" s="138" customFormat="1" ht="11.25" x14ac:dyDescent="0.2">
      <c r="H511" s="517"/>
    </row>
    <row r="512" spans="1:9" s="138" customFormat="1" ht="11.25" x14ac:dyDescent="0.2">
      <c r="H512" s="517"/>
    </row>
    <row r="513" spans="8:8" s="138" customFormat="1" ht="11.25" x14ac:dyDescent="0.2">
      <c r="H513" s="517"/>
    </row>
    <row r="514" spans="8:8" s="138" customFormat="1" ht="11.25" x14ac:dyDescent="0.2">
      <c r="H514" s="517"/>
    </row>
    <row r="515" spans="8:8" s="138" customFormat="1" ht="11.25" x14ac:dyDescent="0.2">
      <c r="H515" s="517"/>
    </row>
    <row r="516" spans="8:8" s="138" customFormat="1" ht="11.25" x14ac:dyDescent="0.2">
      <c r="H516" s="517"/>
    </row>
    <row r="517" spans="8:8" s="138" customFormat="1" ht="11.25" x14ac:dyDescent="0.2">
      <c r="H517" s="517"/>
    </row>
    <row r="518" spans="8:8" s="138" customFormat="1" ht="11.25" x14ac:dyDescent="0.2">
      <c r="H518" s="517"/>
    </row>
    <row r="519" spans="8:8" s="138" customFormat="1" ht="11.25" x14ac:dyDescent="0.2">
      <c r="H519" s="517"/>
    </row>
    <row r="520" spans="8:8" s="138" customFormat="1" ht="11.25" x14ac:dyDescent="0.2">
      <c r="H520" s="517"/>
    </row>
    <row r="521" spans="8:8" s="138" customFormat="1" ht="11.25" x14ac:dyDescent="0.2">
      <c r="H521" s="517"/>
    </row>
    <row r="522" spans="8:8" s="138" customFormat="1" ht="11.25" x14ac:dyDescent="0.2">
      <c r="H522" s="517"/>
    </row>
    <row r="523" spans="8:8" s="138" customFormat="1" ht="11.25" x14ac:dyDescent="0.2">
      <c r="H523" s="517"/>
    </row>
    <row r="524" spans="8:8" s="138" customFormat="1" ht="11.25" x14ac:dyDescent="0.2">
      <c r="H524" s="517"/>
    </row>
    <row r="525" spans="8:8" s="138" customFormat="1" ht="11.25" x14ac:dyDescent="0.2">
      <c r="H525" s="517"/>
    </row>
    <row r="526" spans="8:8" s="138" customFormat="1" ht="11.25" x14ac:dyDescent="0.2">
      <c r="H526" s="517"/>
    </row>
    <row r="527" spans="8:8" s="138" customFormat="1" ht="11.25" x14ac:dyDescent="0.2">
      <c r="H527" s="517"/>
    </row>
    <row r="528" spans="8:8" s="138" customFormat="1" ht="11.25" x14ac:dyDescent="0.2">
      <c r="H528" s="517"/>
    </row>
    <row r="529" spans="8:8" s="138" customFormat="1" ht="11.25" x14ac:dyDescent="0.2">
      <c r="H529" s="517"/>
    </row>
    <row r="530" spans="8:8" s="138" customFormat="1" ht="11.25" x14ac:dyDescent="0.2">
      <c r="H530" s="517"/>
    </row>
    <row r="531" spans="8:8" s="138" customFormat="1" ht="11.25" x14ac:dyDescent="0.2">
      <c r="H531" s="517"/>
    </row>
    <row r="532" spans="8:8" s="138" customFormat="1" ht="11.25" x14ac:dyDescent="0.2">
      <c r="H532" s="517"/>
    </row>
    <row r="533" spans="8:8" s="138" customFormat="1" ht="11.25" x14ac:dyDescent="0.2">
      <c r="H533" s="517"/>
    </row>
    <row r="534" spans="8:8" s="138" customFormat="1" ht="11.25" x14ac:dyDescent="0.2">
      <c r="H534" s="517"/>
    </row>
    <row r="535" spans="8:8" s="138" customFormat="1" ht="11.25" x14ac:dyDescent="0.2">
      <c r="H535" s="517"/>
    </row>
    <row r="536" spans="8:8" s="138" customFormat="1" ht="11.25" x14ac:dyDescent="0.2">
      <c r="H536" s="517"/>
    </row>
    <row r="537" spans="8:8" s="138" customFormat="1" ht="11.25" x14ac:dyDescent="0.2">
      <c r="H537" s="517"/>
    </row>
    <row r="538" spans="8:8" s="138" customFormat="1" ht="11.25" x14ac:dyDescent="0.2">
      <c r="H538" s="517"/>
    </row>
    <row r="539" spans="8:8" s="138" customFormat="1" ht="11.25" x14ac:dyDescent="0.2">
      <c r="H539" s="517"/>
    </row>
    <row r="540" spans="8:8" s="138" customFormat="1" ht="11.25" x14ac:dyDescent="0.2">
      <c r="H540" s="517"/>
    </row>
    <row r="541" spans="8:8" s="138" customFormat="1" ht="11.25" x14ac:dyDescent="0.2">
      <c r="H541" s="517"/>
    </row>
    <row r="542" spans="8:8" s="138" customFormat="1" ht="11.25" x14ac:dyDescent="0.2">
      <c r="H542" s="517"/>
    </row>
    <row r="543" spans="8:8" s="138" customFormat="1" ht="11.25" x14ac:dyDescent="0.2">
      <c r="H543" s="517"/>
    </row>
    <row r="544" spans="8:8" s="138" customFormat="1" ht="11.25" x14ac:dyDescent="0.2">
      <c r="H544" s="517"/>
    </row>
    <row r="545" spans="8:8" s="138" customFormat="1" ht="11.25" x14ac:dyDescent="0.2">
      <c r="H545" s="517"/>
    </row>
    <row r="546" spans="8:8" s="138" customFormat="1" ht="11.25" x14ac:dyDescent="0.2">
      <c r="H546" s="517"/>
    </row>
    <row r="547" spans="8:8" s="138" customFormat="1" ht="11.25" x14ac:dyDescent="0.2">
      <c r="H547" s="517"/>
    </row>
    <row r="548" spans="8:8" s="138" customFormat="1" ht="11.25" x14ac:dyDescent="0.2">
      <c r="H548" s="517"/>
    </row>
    <row r="549" spans="8:8" s="138" customFormat="1" ht="11.25" x14ac:dyDescent="0.2">
      <c r="H549" s="517"/>
    </row>
    <row r="550" spans="8:8" s="138" customFormat="1" ht="11.25" x14ac:dyDescent="0.2">
      <c r="H550" s="517"/>
    </row>
    <row r="551" spans="8:8" s="138" customFormat="1" ht="11.25" x14ac:dyDescent="0.2">
      <c r="H551" s="517"/>
    </row>
    <row r="552" spans="8:8" s="138" customFormat="1" ht="11.25" x14ac:dyDescent="0.2">
      <c r="H552" s="517"/>
    </row>
    <row r="553" spans="8:8" s="138" customFormat="1" ht="11.25" x14ac:dyDescent="0.2">
      <c r="H553" s="517"/>
    </row>
    <row r="554" spans="8:8" s="138" customFormat="1" ht="11.25" x14ac:dyDescent="0.2">
      <c r="H554" s="517"/>
    </row>
    <row r="555" spans="8:8" s="138" customFormat="1" ht="11.25" x14ac:dyDescent="0.2">
      <c r="H555" s="517"/>
    </row>
    <row r="556" spans="8:8" s="138" customFormat="1" ht="11.25" x14ac:dyDescent="0.2">
      <c r="H556" s="517"/>
    </row>
    <row r="557" spans="8:8" s="138" customFormat="1" ht="11.25" x14ac:dyDescent="0.2">
      <c r="H557" s="517"/>
    </row>
    <row r="558" spans="8:8" s="138" customFormat="1" ht="11.25" x14ac:dyDescent="0.2">
      <c r="H558" s="517"/>
    </row>
    <row r="559" spans="8:8" s="138" customFormat="1" ht="11.25" x14ac:dyDescent="0.2">
      <c r="H559" s="517"/>
    </row>
    <row r="560" spans="8:8" s="138" customFormat="1" ht="11.25" x14ac:dyDescent="0.2">
      <c r="H560" s="517"/>
    </row>
    <row r="561" spans="8:8" s="138" customFormat="1" ht="11.25" x14ac:dyDescent="0.2">
      <c r="H561" s="517"/>
    </row>
    <row r="562" spans="8:8" s="138" customFormat="1" ht="11.25" x14ac:dyDescent="0.2">
      <c r="H562" s="517"/>
    </row>
    <row r="563" spans="8:8" s="138" customFormat="1" ht="11.25" x14ac:dyDescent="0.2">
      <c r="H563" s="517"/>
    </row>
    <row r="564" spans="8:8" s="138" customFormat="1" ht="11.25" x14ac:dyDescent="0.2">
      <c r="H564" s="517"/>
    </row>
    <row r="565" spans="8:8" s="138" customFormat="1" ht="11.25" x14ac:dyDescent="0.2">
      <c r="H565" s="517"/>
    </row>
    <row r="566" spans="8:8" s="138" customFormat="1" ht="11.25" x14ac:dyDescent="0.2">
      <c r="H566" s="517"/>
    </row>
    <row r="567" spans="8:8" s="138" customFormat="1" ht="11.25" x14ac:dyDescent="0.2">
      <c r="H567" s="517"/>
    </row>
    <row r="568" spans="8:8" s="138" customFormat="1" ht="11.25" x14ac:dyDescent="0.2">
      <c r="H568" s="517"/>
    </row>
    <row r="569" spans="8:8" s="138" customFormat="1" ht="11.25" x14ac:dyDescent="0.2">
      <c r="H569" s="517"/>
    </row>
    <row r="570" spans="8:8" s="138" customFormat="1" ht="11.25" x14ac:dyDescent="0.2">
      <c r="H570" s="517"/>
    </row>
    <row r="571" spans="8:8" s="138" customFormat="1" ht="11.25" x14ac:dyDescent="0.2">
      <c r="H571" s="517"/>
    </row>
    <row r="572" spans="8:8" s="138" customFormat="1" ht="11.25" x14ac:dyDescent="0.2">
      <c r="H572" s="517"/>
    </row>
    <row r="573" spans="8:8" s="138" customFormat="1" ht="11.25" x14ac:dyDescent="0.2">
      <c r="H573" s="517"/>
    </row>
    <row r="574" spans="8:8" s="138" customFormat="1" ht="11.25" x14ac:dyDescent="0.2">
      <c r="H574" s="517"/>
    </row>
    <row r="575" spans="8:8" s="138" customFormat="1" ht="11.25" x14ac:dyDescent="0.2">
      <c r="H575" s="517"/>
    </row>
    <row r="576" spans="8:8" s="138" customFormat="1" ht="11.25" x14ac:dyDescent="0.2">
      <c r="H576" s="517"/>
    </row>
    <row r="577" spans="8:8" s="138" customFormat="1" ht="11.25" x14ac:dyDescent="0.2">
      <c r="H577" s="517"/>
    </row>
    <row r="578" spans="8:8" s="138" customFormat="1" ht="11.25" x14ac:dyDescent="0.2">
      <c r="H578" s="517"/>
    </row>
    <row r="579" spans="8:8" s="138" customFormat="1" ht="11.25" x14ac:dyDescent="0.2">
      <c r="H579" s="517"/>
    </row>
    <row r="580" spans="8:8" s="138" customFormat="1" ht="11.25" x14ac:dyDescent="0.2">
      <c r="H580" s="517"/>
    </row>
    <row r="581" spans="8:8" s="138" customFormat="1" ht="11.25" x14ac:dyDescent="0.2">
      <c r="H581" s="517"/>
    </row>
    <row r="582" spans="8:8" s="138" customFormat="1" ht="11.25" x14ac:dyDescent="0.2">
      <c r="H582" s="517"/>
    </row>
    <row r="583" spans="8:8" s="138" customFormat="1" ht="11.25" x14ac:dyDescent="0.2">
      <c r="H583" s="517"/>
    </row>
    <row r="584" spans="8:8" s="138" customFormat="1" ht="11.25" x14ac:dyDescent="0.2">
      <c r="H584" s="517"/>
    </row>
    <row r="585" spans="8:8" s="138" customFormat="1" ht="11.25" x14ac:dyDescent="0.2">
      <c r="H585" s="517"/>
    </row>
    <row r="586" spans="8:8" s="138" customFormat="1" ht="11.25" x14ac:dyDescent="0.2">
      <c r="H586" s="517"/>
    </row>
    <row r="587" spans="8:8" s="138" customFormat="1" ht="11.25" x14ac:dyDescent="0.2">
      <c r="H587" s="517"/>
    </row>
    <row r="588" spans="8:8" s="138" customFormat="1" ht="11.25" x14ac:dyDescent="0.2">
      <c r="H588" s="517"/>
    </row>
    <row r="589" spans="8:8" s="138" customFormat="1" ht="11.25" x14ac:dyDescent="0.2">
      <c r="H589" s="517"/>
    </row>
    <row r="590" spans="8:8" s="138" customFormat="1" ht="11.25" x14ac:dyDescent="0.2">
      <c r="H590" s="517"/>
    </row>
    <row r="591" spans="8:8" s="138" customFormat="1" ht="11.25" x14ac:dyDescent="0.2">
      <c r="H591" s="517"/>
    </row>
    <row r="592" spans="8:8" s="138" customFormat="1" ht="11.25" x14ac:dyDescent="0.2">
      <c r="H592" s="517"/>
    </row>
    <row r="593" spans="8:8" s="138" customFormat="1" ht="11.25" x14ac:dyDescent="0.2">
      <c r="H593" s="517"/>
    </row>
    <row r="594" spans="8:8" s="138" customFormat="1" ht="11.25" x14ac:dyDescent="0.2">
      <c r="H594" s="517"/>
    </row>
    <row r="595" spans="8:8" s="138" customFormat="1" ht="11.25" x14ac:dyDescent="0.2">
      <c r="H595" s="517"/>
    </row>
    <row r="596" spans="8:8" s="138" customFormat="1" ht="11.25" x14ac:dyDescent="0.2">
      <c r="H596" s="517"/>
    </row>
    <row r="597" spans="8:8" s="138" customFormat="1" ht="11.25" x14ac:dyDescent="0.2">
      <c r="H597" s="517"/>
    </row>
    <row r="598" spans="8:8" s="138" customFormat="1" ht="11.25" x14ac:dyDescent="0.2">
      <c r="H598" s="517"/>
    </row>
    <row r="599" spans="8:8" s="138" customFormat="1" ht="11.25" x14ac:dyDescent="0.2">
      <c r="H599" s="517"/>
    </row>
    <row r="600" spans="8:8" s="138" customFormat="1" ht="11.25" x14ac:dyDescent="0.2">
      <c r="H600" s="517"/>
    </row>
    <row r="601" spans="8:8" s="138" customFormat="1" ht="11.25" x14ac:dyDescent="0.2">
      <c r="H601" s="517"/>
    </row>
    <row r="602" spans="8:8" s="138" customFormat="1" ht="11.25" x14ac:dyDescent="0.2">
      <c r="H602" s="517"/>
    </row>
    <row r="603" spans="8:8" s="138" customFormat="1" ht="11.25" x14ac:dyDescent="0.2">
      <c r="H603" s="517"/>
    </row>
    <row r="604" spans="8:8" s="138" customFormat="1" ht="11.25" x14ac:dyDescent="0.2">
      <c r="H604" s="517"/>
    </row>
    <row r="605" spans="8:8" s="138" customFormat="1" ht="11.25" x14ac:dyDescent="0.2">
      <c r="H605" s="517"/>
    </row>
    <row r="606" spans="8:8" s="138" customFormat="1" ht="11.25" x14ac:dyDescent="0.2">
      <c r="H606" s="517"/>
    </row>
    <row r="607" spans="8:8" s="138" customFormat="1" ht="11.25" x14ac:dyDescent="0.2">
      <c r="H607" s="517"/>
    </row>
    <row r="608" spans="8:8" s="138" customFormat="1" ht="11.25" x14ac:dyDescent="0.2">
      <c r="H608" s="517"/>
    </row>
    <row r="609" spans="1:8" x14ac:dyDescent="0.2">
      <c r="A609" s="138"/>
      <c r="B609" s="138"/>
      <c r="C609" s="138"/>
      <c r="D609" s="138"/>
      <c r="E609" s="138"/>
      <c r="F609" s="138"/>
      <c r="G609" s="138"/>
      <c r="H609" s="517"/>
    </row>
    <row r="610" spans="1:8" x14ac:dyDescent="0.2">
      <c r="A610" s="138"/>
      <c r="B610" s="138"/>
      <c r="C610" s="138"/>
      <c r="D610" s="138"/>
      <c r="E610" s="138"/>
      <c r="F610" s="138"/>
      <c r="G610" s="138"/>
      <c r="H610" s="517"/>
    </row>
    <row r="611" spans="1:8" x14ac:dyDescent="0.2">
      <c r="A611" s="138"/>
      <c r="B611" s="138"/>
      <c r="C611" s="138"/>
      <c r="D611" s="138"/>
      <c r="E611" s="138"/>
      <c r="F611" s="138"/>
      <c r="G611" s="138"/>
      <c r="H611" s="517"/>
    </row>
    <row r="612" spans="1:8" x14ac:dyDescent="0.2">
      <c r="A612" s="138"/>
      <c r="B612" s="138"/>
      <c r="C612" s="138"/>
      <c r="D612" s="138"/>
      <c r="E612" s="138"/>
      <c r="F612" s="138"/>
      <c r="G612" s="138"/>
      <c r="H612" s="517"/>
    </row>
    <row r="613" spans="1:8" x14ac:dyDescent="0.2">
      <c r="A613" s="138"/>
      <c r="B613" s="138"/>
      <c r="C613" s="138"/>
      <c r="D613" s="138"/>
      <c r="E613" s="138"/>
      <c r="F613" s="138"/>
      <c r="G613" s="138"/>
      <c r="H613" s="517"/>
    </row>
    <row r="614" spans="1:8" x14ac:dyDescent="0.2">
      <c r="A614" s="138"/>
      <c r="B614" s="138"/>
      <c r="C614" s="138"/>
      <c r="D614" s="138"/>
      <c r="E614" s="138"/>
      <c r="F614" s="138"/>
      <c r="G614" s="138"/>
      <c r="H614" s="517"/>
    </row>
    <row r="615" spans="1:8" x14ac:dyDescent="0.2">
      <c r="A615" s="138"/>
      <c r="B615" s="138"/>
      <c r="C615" s="138"/>
      <c r="D615" s="138"/>
      <c r="E615" s="138"/>
      <c r="F615" s="138"/>
      <c r="G615" s="138"/>
      <c r="H615" s="517"/>
    </row>
    <row r="616" spans="1:8" x14ac:dyDescent="0.2">
      <c r="A616" s="138"/>
      <c r="B616" s="138"/>
      <c r="C616" s="138"/>
      <c r="D616" s="138"/>
      <c r="E616" s="138"/>
      <c r="F616" s="138"/>
      <c r="G616" s="138"/>
      <c r="H616" s="517"/>
    </row>
    <row r="617" spans="1:8" x14ac:dyDescent="0.2">
      <c r="A617" s="138"/>
      <c r="B617" s="138"/>
      <c r="C617" s="138"/>
      <c r="D617" s="138"/>
      <c r="E617" s="138"/>
      <c r="F617" s="138"/>
      <c r="G617" s="138"/>
      <c r="H617" s="517"/>
    </row>
    <row r="618" spans="1:8" x14ac:dyDescent="0.2">
      <c r="A618" s="138"/>
      <c r="B618" s="138"/>
      <c r="C618" s="138"/>
      <c r="D618" s="138"/>
      <c r="E618" s="138"/>
      <c r="F618" s="138"/>
      <c r="G618" s="138"/>
      <c r="H618" s="517"/>
    </row>
    <row r="619" spans="1:8" x14ac:dyDescent="0.2">
      <c r="A619" s="138"/>
      <c r="B619" s="138"/>
      <c r="C619" s="138"/>
      <c r="D619" s="138"/>
      <c r="E619" s="138"/>
      <c r="F619" s="138"/>
      <c r="G619" s="138"/>
      <c r="H619" s="517"/>
    </row>
    <row r="620" spans="1:8" x14ac:dyDescent="0.2">
      <c r="A620" s="138"/>
      <c r="B620" s="138"/>
      <c r="C620" s="138"/>
      <c r="D620" s="138"/>
      <c r="E620" s="138"/>
      <c r="F620" s="138"/>
      <c r="G620" s="138"/>
      <c r="H620" s="517"/>
    </row>
    <row r="621" spans="1:8" x14ac:dyDescent="0.2">
      <c r="A621" s="138"/>
      <c r="B621" s="138"/>
      <c r="C621" s="138"/>
      <c r="D621" s="138"/>
      <c r="E621" s="138"/>
      <c r="F621" s="138"/>
      <c r="G621" s="138"/>
      <c r="H621" s="517"/>
    </row>
    <row r="622" spans="1:8" x14ac:dyDescent="0.2">
      <c r="A622" s="138"/>
      <c r="B622" s="138"/>
      <c r="C622" s="138"/>
      <c r="D622" s="138"/>
      <c r="E622" s="138"/>
      <c r="F622" s="138"/>
      <c r="G622" s="138"/>
      <c r="H622" s="517"/>
    </row>
    <row r="623" spans="1:8" x14ac:dyDescent="0.2">
      <c r="A623" s="138"/>
      <c r="B623" s="138"/>
      <c r="C623" s="138"/>
      <c r="D623" s="138"/>
      <c r="E623" s="138"/>
      <c r="F623" s="138"/>
      <c r="G623" s="138"/>
      <c r="H623" s="517"/>
    </row>
    <row r="624" spans="1:8" x14ac:dyDescent="0.2">
      <c r="A624" s="138"/>
      <c r="B624" s="138"/>
      <c r="C624" s="138"/>
      <c r="D624" s="138"/>
      <c r="E624" s="138"/>
      <c r="F624" s="138"/>
      <c r="G624" s="138"/>
      <c r="H624" s="517"/>
    </row>
    <row r="625" spans="1:8" x14ac:dyDescent="0.2">
      <c r="A625" s="138"/>
      <c r="B625" s="138"/>
      <c r="C625" s="138"/>
      <c r="D625" s="138"/>
      <c r="E625" s="138"/>
      <c r="F625" s="138"/>
      <c r="G625" s="138"/>
      <c r="H625" s="517"/>
    </row>
    <row r="626" spans="1:8" x14ac:dyDescent="0.2">
      <c r="A626" s="138"/>
      <c r="B626" s="138"/>
      <c r="C626" s="138"/>
      <c r="D626" s="138"/>
      <c r="E626" s="138"/>
      <c r="F626" s="138"/>
      <c r="G626" s="138"/>
      <c r="H626" s="517"/>
    </row>
    <row r="627" spans="1:8" x14ac:dyDescent="0.2">
      <c r="A627" s="138"/>
      <c r="B627" s="138"/>
      <c r="C627" s="138"/>
      <c r="D627" s="138"/>
      <c r="E627" s="138"/>
      <c r="F627" s="138"/>
      <c r="G627" s="138"/>
      <c r="H627" s="517"/>
    </row>
    <row r="628" spans="1:8" x14ac:dyDescent="0.2">
      <c r="A628" s="138"/>
      <c r="B628" s="138"/>
      <c r="C628" s="138"/>
      <c r="D628" s="138"/>
      <c r="E628" s="138"/>
      <c r="F628" s="138"/>
      <c r="G628" s="138"/>
      <c r="H628" s="517"/>
    </row>
    <row r="629" spans="1:8" x14ac:dyDescent="0.2">
      <c r="A629" s="138"/>
      <c r="B629" s="138"/>
      <c r="C629" s="138"/>
      <c r="D629" s="138"/>
      <c r="E629" s="138"/>
      <c r="F629" s="138"/>
      <c r="G629" s="138"/>
      <c r="H629" s="517"/>
    </row>
    <row r="630" spans="1:8" x14ac:dyDescent="0.2">
      <c r="A630" s="138"/>
      <c r="B630" s="138"/>
      <c r="C630" s="138"/>
      <c r="D630" s="138"/>
      <c r="E630" s="138"/>
      <c r="F630" s="138"/>
      <c r="G630" s="138"/>
      <c r="H630" s="517"/>
    </row>
    <row r="631" spans="1:8" x14ac:dyDescent="0.2">
      <c r="A631" s="138"/>
      <c r="B631" s="138"/>
      <c r="C631" s="138"/>
      <c r="D631" s="138"/>
      <c r="E631" s="138"/>
      <c r="F631" s="138"/>
      <c r="G631" s="138"/>
      <c r="H631" s="517"/>
    </row>
    <row r="632" spans="1:8" x14ac:dyDescent="0.2">
      <c r="A632" s="138"/>
      <c r="B632" s="138"/>
      <c r="C632" s="138"/>
      <c r="D632" s="138"/>
      <c r="E632" s="138"/>
      <c r="F632" s="138"/>
      <c r="G632" s="138"/>
      <c r="H632" s="517"/>
    </row>
    <row r="633" spans="1:8" x14ac:dyDescent="0.2">
      <c r="A633" s="138"/>
      <c r="B633" s="138"/>
      <c r="C633" s="138"/>
      <c r="D633" s="138"/>
      <c r="E633" s="138"/>
      <c r="F633" s="138"/>
      <c r="G633" s="138"/>
      <c r="H633" s="517"/>
    </row>
    <row r="634" spans="1:8" x14ac:dyDescent="0.2">
      <c r="A634" s="138"/>
      <c r="B634" s="138"/>
      <c r="C634" s="138"/>
      <c r="D634" s="138"/>
      <c r="E634" s="138"/>
      <c r="F634" s="138"/>
      <c r="G634" s="138"/>
      <c r="H634" s="517"/>
    </row>
    <row r="635" spans="1:8" x14ac:dyDescent="0.2">
      <c r="A635" s="138"/>
      <c r="B635" s="138"/>
      <c r="C635" s="138"/>
      <c r="D635" s="138"/>
      <c r="E635" s="138"/>
      <c r="F635" s="138"/>
      <c r="G635" s="138"/>
      <c r="H635" s="517"/>
    </row>
    <row r="636" spans="1:8" x14ac:dyDescent="0.2">
      <c r="A636" s="138"/>
      <c r="B636" s="138"/>
      <c r="C636" s="138"/>
      <c r="D636" s="138"/>
      <c r="E636" s="138"/>
      <c r="F636" s="138"/>
      <c r="G636" s="138"/>
      <c r="H636" s="517"/>
    </row>
    <row r="637" spans="1:8" x14ac:dyDescent="0.2">
      <c r="A637" s="138"/>
      <c r="B637" s="138"/>
      <c r="C637" s="138"/>
      <c r="D637" s="138"/>
      <c r="E637" s="138"/>
      <c r="F637" s="138"/>
      <c r="G637" s="138"/>
      <c r="H637" s="517"/>
    </row>
    <row r="638" spans="1:8" x14ac:dyDescent="0.2">
      <c r="A638" s="138"/>
      <c r="B638" s="138"/>
      <c r="C638" s="138"/>
      <c r="D638" s="138"/>
      <c r="E638" s="138"/>
      <c r="F638" s="138"/>
      <c r="G638" s="138"/>
      <c r="H638" s="517"/>
    </row>
    <row r="639" spans="1:8" x14ac:dyDescent="0.2">
      <c r="A639" s="138"/>
      <c r="B639" s="138"/>
      <c r="C639" s="138"/>
      <c r="D639" s="138"/>
      <c r="E639" s="138"/>
      <c r="F639" s="138"/>
      <c r="G639" s="138"/>
      <c r="H639" s="517"/>
    </row>
  </sheetData>
  <mergeCells count="57">
    <mergeCell ref="A498:E498"/>
    <mergeCell ref="F498:G498"/>
    <mergeCell ref="H465:I465"/>
    <mergeCell ref="C466:I466"/>
    <mergeCell ref="C467:I467"/>
    <mergeCell ref="A469:C469"/>
    <mergeCell ref="H469:I469"/>
    <mergeCell ref="H417:I417"/>
    <mergeCell ref="C418:I418"/>
    <mergeCell ref="C419:I419"/>
    <mergeCell ref="A421:C421"/>
    <mergeCell ref="H421:I421"/>
    <mergeCell ref="H371:I371"/>
    <mergeCell ref="C372:I372"/>
    <mergeCell ref="C373:I373"/>
    <mergeCell ref="A375:C375"/>
    <mergeCell ref="H375:I375"/>
    <mergeCell ref="H326:I326"/>
    <mergeCell ref="C327:I327"/>
    <mergeCell ref="C328:I328"/>
    <mergeCell ref="A330:C330"/>
    <mergeCell ref="H330:I330"/>
    <mergeCell ref="H281:I281"/>
    <mergeCell ref="C282:I282"/>
    <mergeCell ref="C283:I283"/>
    <mergeCell ref="A285:C285"/>
    <mergeCell ref="H285:I285"/>
    <mergeCell ref="H234:I234"/>
    <mergeCell ref="C235:I235"/>
    <mergeCell ref="C236:I236"/>
    <mergeCell ref="A238:C238"/>
    <mergeCell ref="H238:I238"/>
    <mergeCell ref="H191:I191"/>
    <mergeCell ref="C192:I192"/>
    <mergeCell ref="C193:I193"/>
    <mergeCell ref="A195:C195"/>
    <mergeCell ref="H195:I195"/>
    <mergeCell ref="H143:I143"/>
    <mergeCell ref="C144:I144"/>
    <mergeCell ref="C145:I145"/>
    <mergeCell ref="A147:C147"/>
    <mergeCell ref="H147:I147"/>
    <mergeCell ref="H93:I93"/>
    <mergeCell ref="C94:I94"/>
    <mergeCell ref="C95:I95"/>
    <mergeCell ref="A97:C97"/>
    <mergeCell ref="H97:I97"/>
    <mergeCell ref="H46:I46"/>
    <mergeCell ref="C47:I47"/>
    <mergeCell ref="C48:I48"/>
    <mergeCell ref="A50:C50"/>
    <mergeCell ref="H50:I50"/>
    <mergeCell ref="H1:I1"/>
    <mergeCell ref="C2:I2"/>
    <mergeCell ref="C3:I3"/>
    <mergeCell ref="A5:C5"/>
    <mergeCell ref="H5:I5"/>
  </mergeCells>
  <pageMargins left="0.70866141732283472" right="0.70866141732283472" top="0.59055118110236227" bottom="0.59055118110236227" header="0.31496062992125984" footer="0.31496062992125984"/>
  <pageSetup paperSize="9"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N92"/>
  <sheetViews>
    <sheetView workbookViewId="0">
      <selection activeCell="A3" sqref="A3:H3"/>
    </sheetView>
  </sheetViews>
  <sheetFormatPr defaultRowHeight="12.75" x14ac:dyDescent="0.2"/>
  <cols>
    <col min="1" max="1" width="5.140625" style="560" customWidth="1"/>
    <col min="2" max="2" width="5.5703125" style="560" customWidth="1"/>
    <col min="3" max="3" width="20.28515625" style="560" customWidth="1"/>
    <col min="4" max="4" width="22.85546875" style="560" customWidth="1"/>
    <col min="5" max="5" width="10.140625" style="518" customWidth="1"/>
    <col min="6" max="6" width="12.140625" style="518" customWidth="1"/>
    <col min="7" max="7" width="11" style="518" customWidth="1"/>
    <col min="8" max="8" width="9.140625" style="518" customWidth="1"/>
    <col min="9" max="9" width="9.140625" style="560"/>
    <col min="10" max="10" width="11.42578125" style="560" bestFit="1" customWidth="1"/>
    <col min="11" max="11" width="12" style="560" bestFit="1" customWidth="1"/>
    <col min="12" max="12" width="13.85546875" style="560" bestFit="1" customWidth="1"/>
    <col min="13" max="13" width="9.140625" style="560"/>
    <col min="14" max="14" width="14.85546875" style="560" bestFit="1" customWidth="1"/>
    <col min="15" max="16384" width="9.140625" style="560"/>
  </cols>
  <sheetData>
    <row r="1" spans="1:10" s="521" customFormat="1" x14ac:dyDescent="0.2">
      <c r="A1" s="518"/>
      <c r="B1" s="518"/>
      <c r="C1" s="518"/>
      <c r="D1" s="518"/>
      <c r="E1" s="518"/>
      <c r="F1" s="519"/>
      <c r="G1" s="520"/>
      <c r="H1" s="648" t="s">
        <v>3</v>
      </c>
    </row>
    <row r="2" spans="1:10" s="521" customFormat="1" ht="9.9499999999999993" customHeight="1" x14ac:dyDescent="0.2">
      <c r="A2" s="518"/>
      <c r="B2" s="518"/>
      <c r="C2" s="518"/>
      <c r="D2" s="518"/>
      <c r="E2" s="518"/>
      <c r="F2" s="522"/>
      <c r="G2" s="523"/>
      <c r="H2" s="524"/>
    </row>
    <row r="3" spans="1:10" s="521" customFormat="1" ht="15.75" x14ac:dyDescent="0.25">
      <c r="A3" s="1462" t="s">
        <v>940</v>
      </c>
      <c r="B3" s="1462"/>
      <c r="C3" s="1462"/>
      <c r="D3" s="1462"/>
      <c r="E3" s="1462"/>
      <c r="F3" s="1462"/>
      <c r="G3" s="1462"/>
      <c r="H3" s="1462"/>
    </row>
    <row r="4" spans="1:10" s="521" customFormat="1" ht="9.9499999999999993" customHeight="1" x14ac:dyDescent="0.2">
      <c r="A4" s="518"/>
      <c r="B4" s="518"/>
      <c r="C4" s="518"/>
      <c r="D4" s="518"/>
      <c r="E4" s="518"/>
      <c r="F4" s="518"/>
      <c r="G4" s="518"/>
      <c r="H4" s="518"/>
    </row>
    <row r="5" spans="1:10" s="521" customFormat="1" ht="15.75" x14ac:dyDescent="0.25">
      <c r="A5" s="1462" t="s">
        <v>941</v>
      </c>
      <c r="B5" s="1462"/>
      <c r="C5" s="1462"/>
      <c r="D5" s="1462"/>
      <c r="E5" s="1462"/>
      <c r="F5" s="1462"/>
      <c r="G5" s="1462"/>
      <c r="H5" s="1462"/>
    </row>
    <row r="6" spans="1:10" s="521" customFormat="1" ht="11.25" customHeight="1" thickBot="1" x14ac:dyDescent="0.25">
      <c r="A6" s="525"/>
      <c r="B6" s="526"/>
      <c r="C6" s="526"/>
      <c r="D6" s="526"/>
      <c r="E6" s="527"/>
      <c r="F6" s="527"/>
      <c r="G6" s="527"/>
      <c r="H6" s="526" t="s">
        <v>78</v>
      </c>
    </row>
    <row r="7" spans="1:10" s="521" customFormat="1" ht="14.25" customHeight="1" thickBot="1" x14ac:dyDescent="0.25">
      <c r="A7" s="528" t="s">
        <v>370</v>
      </c>
      <c r="B7" s="529"/>
      <c r="C7" s="529"/>
      <c r="D7" s="530"/>
      <c r="E7" s="531" t="s">
        <v>913</v>
      </c>
      <c r="F7" s="532" t="s">
        <v>914</v>
      </c>
      <c r="G7" s="532" t="s">
        <v>80</v>
      </c>
      <c r="H7" s="533" t="s">
        <v>231</v>
      </c>
    </row>
    <row r="8" spans="1:10" s="521" customFormat="1" ht="13.5" customHeight="1" thickBot="1" x14ac:dyDescent="0.25">
      <c r="A8" s="534" t="s">
        <v>371</v>
      </c>
      <c r="B8" s="535"/>
      <c r="C8" s="535"/>
      <c r="D8" s="536"/>
      <c r="E8" s="537">
        <f>E9+E19+E31</f>
        <v>3446137.79</v>
      </c>
      <c r="F8" s="538">
        <f>F9+F19+F31</f>
        <v>3192344.5000000005</v>
      </c>
      <c r="G8" s="538">
        <f>G9+G19+G31</f>
        <v>3608973.4876399995</v>
      </c>
      <c r="H8" s="539">
        <f t="shared" ref="H8:H16" si="0">+G8/F8*100</f>
        <v>113.05087805028558</v>
      </c>
    </row>
    <row r="9" spans="1:10" s="521" customFormat="1" ht="12.75" customHeight="1" x14ac:dyDescent="0.2">
      <c r="A9" s="540" t="s">
        <v>372</v>
      </c>
      <c r="B9" s="541" t="s">
        <v>373</v>
      </c>
      <c r="C9" s="542"/>
      <c r="D9" s="543"/>
      <c r="E9" s="544">
        <f>SUM(E10:E18)</f>
        <v>3378900</v>
      </c>
      <c r="F9" s="545">
        <f>SUM(F10:F18)</f>
        <v>3032963.1100000003</v>
      </c>
      <c r="G9" s="545">
        <f>SUM(G10:G18)</f>
        <v>3419149.6344499998</v>
      </c>
      <c r="H9" s="546">
        <f t="shared" si="0"/>
        <v>112.73297796391593</v>
      </c>
    </row>
    <row r="10" spans="1:10" s="521" customFormat="1" ht="12.75" customHeight="1" x14ac:dyDescent="0.2">
      <c r="A10" s="547"/>
      <c r="B10" s="548" t="s">
        <v>374</v>
      </c>
      <c r="C10" s="549" t="s">
        <v>375</v>
      </c>
      <c r="D10" s="550"/>
      <c r="E10" s="551">
        <v>1768000</v>
      </c>
      <c r="F10" s="552">
        <v>1650000</v>
      </c>
      <c r="G10" s="552">
        <v>1779208.75181</v>
      </c>
      <c r="H10" s="553">
        <f>+G10/F10*100</f>
        <v>107.8308334430303</v>
      </c>
    </row>
    <row r="11" spans="1:10" s="521" customFormat="1" ht="12.75" customHeight="1" x14ac:dyDescent="0.2">
      <c r="A11" s="554"/>
      <c r="B11" s="555"/>
      <c r="C11" s="549" t="s">
        <v>376</v>
      </c>
      <c r="D11" s="550"/>
      <c r="E11" s="556">
        <v>60000</v>
      </c>
      <c r="F11" s="552">
        <v>35000</v>
      </c>
      <c r="G11" s="557">
        <v>86685.703760000004</v>
      </c>
      <c r="H11" s="558">
        <f t="shared" si="0"/>
        <v>247.67343931428573</v>
      </c>
      <c r="J11" s="999"/>
    </row>
    <row r="12" spans="1:10" s="521" customFormat="1" ht="12.75" customHeight="1" x14ac:dyDescent="0.2">
      <c r="A12" s="554"/>
      <c r="B12" s="555"/>
      <c r="C12" s="549" t="s">
        <v>377</v>
      </c>
      <c r="D12" s="550"/>
      <c r="E12" s="556">
        <v>10000</v>
      </c>
      <c r="F12" s="552">
        <v>5000</v>
      </c>
      <c r="G12" s="552">
        <v>14204.73079</v>
      </c>
      <c r="H12" s="558">
        <f t="shared" si="0"/>
        <v>284.09461579999999</v>
      </c>
      <c r="J12" s="999"/>
    </row>
    <row r="13" spans="1:10" s="521" customFormat="1" ht="12.75" customHeight="1" x14ac:dyDescent="0.2">
      <c r="A13" s="554"/>
      <c r="B13" s="555"/>
      <c r="C13" s="549" t="s">
        <v>378</v>
      </c>
      <c r="D13" s="550"/>
      <c r="E13" s="556">
        <v>812000</v>
      </c>
      <c r="F13" s="552">
        <v>770000</v>
      </c>
      <c r="G13" s="552">
        <v>855980.16581999999</v>
      </c>
      <c r="H13" s="553">
        <f t="shared" si="0"/>
        <v>111.1662553012987</v>
      </c>
      <c r="J13" s="999"/>
    </row>
    <row r="14" spans="1:10" s="521" customFormat="1" ht="12.75" customHeight="1" x14ac:dyDescent="0.2">
      <c r="A14" s="554"/>
      <c r="B14" s="555"/>
      <c r="C14" s="549" t="s">
        <v>379</v>
      </c>
      <c r="D14" s="550"/>
      <c r="E14" s="556">
        <v>710000</v>
      </c>
      <c r="F14" s="552">
        <v>540000</v>
      </c>
      <c r="G14" s="552">
        <v>648895.66180999996</v>
      </c>
      <c r="H14" s="558">
        <f t="shared" si="0"/>
        <v>120.16586329814814</v>
      </c>
      <c r="J14" s="999"/>
    </row>
    <row r="15" spans="1:10" s="521" customFormat="1" ht="12.75" customHeight="1" x14ac:dyDescent="0.2">
      <c r="A15" s="554"/>
      <c r="B15" s="555"/>
      <c r="C15" s="549" t="s">
        <v>89</v>
      </c>
      <c r="D15" s="550"/>
      <c r="E15" s="556">
        <v>0</v>
      </c>
      <c r="F15" s="552">
        <v>13672.97</v>
      </c>
      <c r="G15" s="552">
        <v>13672.97</v>
      </c>
      <c r="H15" s="558">
        <f t="shared" si="0"/>
        <v>100</v>
      </c>
      <c r="J15" s="999"/>
    </row>
    <row r="16" spans="1:10" s="521" customFormat="1" ht="12.75" customHeight="1" x14ac:dyDescent="0.2">
      <c r="A16" s="554"/>
      <c r="B16" s="555"/>
      <c r="C16" s="549" t="s">
        <v>705</v>
      </c>
      <c r="D16" s="550"/>
      <c r="E16" s="556">
        <v>18300</v>
      </c>
      <c r="F16" s="552">
        <v>18525.64</v>
      </c>
      <c r="G16" s="552">
        <f>577.53425+19151.84221</f>
        <v>19729.376459999999</v>
      </c>
      <c r="H16" s="558">
        <f t="shared" si="0"/>
        <v>106.49767813689567</v>
      </c>
    </row>
    <row r="17" spans="1:12" ht="12.75" customHeight="1" x14ac:dyDescent="0.2">
      <c r="A17" s="554"/>
      <c r="B17" s="555"/>
      <c r="C17" s="549" t="s">
        <v>380</v>
      </c>
      <c r="D17" s="550"/>
      <c r="E17" s="556">
        <v>600</v>
      </c>
      <c r="F17" s="552">
        <v>600</v>
      </c>
      <c r="G17" s="552">
        <v>590.97400000000005</v>
      </c>
      <c r="H17" s="559">
        <f>+G17/F17*100</f>
        <v>98.495666666666665</v>
      </c>
    </row>
    <row r="18" spans="1:12" ht="21.75" customHeight="1" x14ac:dyDescent="0.2">
      <c r="A18" s="554"/>
      <c r="B18" s="555"/>
      <c r="C18" s="1466" t="s">
        <v>289</v>
      </c>
      <c r="D18" s="1467"/>
      <c r="E18" s="1000">
        <v>0</v>
      </c>
      <c r="F18" s="1001">
        <f>156.5+8</f>
        <v>164.5</v>
      </c>
      <c r="G18" s="1001">
        <f xml:space="preserve"> 168.3+13</f>
        <v>181.3</v>
      </c>
      <c r="H18" s="1002">
        <f>+G18/F18*100</f>
        <v>110.21276595744682</v>
      </c>
      <c r="I18" s="1003"/>
    </row>
    <row r="19" spans="1:12" ht="12.75" customHeight="1" x14ac:dyDescent="0.2">
      <c r="A19" s="554" t="s">
        <v>372</v>
      </c>
      <c r="B19" s="561" t="s">
        <v>381</v>
      </c>
      <c r="C19" s="562"/>
      <c r="D19" s="563"/>
      <c r="E19" s="564">
        <f>SUM(E20:E30)</f>
        <v>67237.790000000008</v>
      </c>
      <c r="F19" s="565">
        <f>SUM(F20:F30)</f>
        <v>157748.33000000002</v>
      </c>
      <c r="G19" s="565">
        <f>SUM(G20:G30)</f>
        <v>186699.52719000002</v>
      </c>
      <c r="H19" s="566">
        <f t="shared" ref="H19:H31" si="1">(G19/F19)*100</f>
        <v>118.35277570925791</v>
      </c>
      <c r="J19" s="811"/>
      <c r="K19" s="811"/>
      <c r="L19" s="811"/>
    </row>
    <row r="20" spans="1:12" ht="12.75" customHeight="1" x14ac:dyDescent="0.2">
      <c r="A20" s="554"/>
      <c r="B20" s="567"/>
      <c r="C20" s="549" t="s">
        <v>382</v>
      </c>
      <c r="D20" s="550"/>
      <c r="E20" s="568">
        <v>6000</v>
      </c>
      <c r="F20" s="569">
        <v>9166.83</v>
      </c>
      <c r="G20" s="552">
        <v>11714.246639999999</v>
      </c>
      <c r="H20" s="570">
        <f t="shared" si="1"/>
        <v>127.7895045506462</v>
      </c>
    </row>
    <row r="21" spans="1:12" ht="12.75" customHeight="1" x14ac:dyDescent="0.2">
      <c r="A21" s="554"/>
      <c r="B21" s="567"/>
      <c r="C21" s="549" t="s">
        <v>383</v>
      </c>
      <c r="D21" s="550"/>
      <c r="E21" s="568">
        <v>36139.79</v>
      </c>
      <c r="F21" s="569">
        <v>48159.69</v>
      </c>
      <c r="G21" s="552">
        <v>48159.694000000003</v>
      </c>
      <c r="H21" s="570">
        <f t="shared" si="1"/>
        <v>100.0000083057013</v>
      </c>
    </row>
    <row r="22" spans="1:12" ht="12.75" customHeight="1" x14ac:dyDescent="0.2">
      <c r="A22" s="554"/>
      <c r="B22" s="567"/>
      <c r="C22" s="549" t="s">
        <v>384</v>
      </c>
      <c r="D22" s="550"/>
      <c r="E22" s="568">
        <v>8038</v>
      </c>
      <c r="F22" s="569">
        <v>9212.52</v>
      </c>
      <c r="G22" s="552">
        <v>9761.2390099999993</v>
      </c>
      <c r="H22" s="570">
        <f t="shared" si="1"/>
        <v>105.95623141116653</v>
      </c>
    </row>
    <row r="23" spans="1:12" ht="12.75" customHeight="1" x14ac:dyDescent="0.2">
      <c r="A23" s="554"/>
      <c r="B23" s="567"/>
      <c r="C23" s="549" t="s">
        <v>385</v>
      </c>
      <c r="D23" s="550"/>
      <c r="E23" s="568">
        <v>5000</v>
      </c>
      <c r="F23" s="569">
        <v>12553.2</v>
      </c>
      <c r="G23" s="552">
        <v>18902.606360000002</v>
      </c>
      <c r="H23" s="570">
        <f t="shared" si="1"/>
        <v>150.57998247458815</v>
      </c>
    </row>
    <row r="24" spans="1:12" ht="12.75" customHeight="1" x14ac:dyDescent="0.2">
      <c r="A24" s="554"/>
      <c r="B24" s="567"/>
      <c r="C24" s="549" t="s">
        <v>386</v>
      </c>
      <c r="D24" s="550"/>
      <c r="E24" s="568">
        <v>2000</v>
      </c>
      <c r="F24" s="569">
        <v>7618.52</v>
      </c>
      <c r="G24" s="552">
        <v>9703.6910100000005</v>
      </c>
      <c r="H24" s="570">
        <f t="shared" si="1"/>
        <v>127.36976486246672</v>
      </c>
    </row>
    <row r="25" spans="1:12" ht="12.75" customHeight="1" x14ac:dyDescent="0.2">
      <c r="A25" s="554"/>
      <c r="B25" s="567"/>
      <c r="C25" s="549" t="s">
        <v>942</v>
      </c>
      <c r="D25" s="550"/>
      <c r="E25" s="568">
        <v>0</v>
      </c>
      <c r="F25" s="569">
        <v>653.45000000000005</v>
      </c>
      <c r="G25" s="552">
        <v>8348.5629599999993</v>
      </c>
      <c r="H25" s="570">
        <f>(G25/F25)*100</f>
        <v>1277.6131241870071</v>
      </c>
    </row>
    <row r="26" spans="1:12" ht="12.75" customHeight="1" x14ac:dyDescent="0.2">
      <c r="A26" s="554"/>
      <c r="B26" s="567"/>
      <c r="C26" s="549" t="s">
        <v>387</v>
      </c>
      <c r="D26" s="550"/>
      <c r="E26" s="568">
        <v>0</v>
      </c>
      <c r="F26" s="569">
        <v>210.27</v>
      </c>
      <c r="G26" s="552">
        <v>210.26846</v>
      </c>
      <c r="H26" s="570">
        <f t="shared" si="1"/>
        <v>99.999267608313119</v>
      </c>
    </row>
    <row r="27" spans="1:12" ht="12.75" customHeight="1" x14ac:dyDescent="0.2">
      <c r="A27" s="554"/>
      <c r="B27" s="567"/>
      <c r="C27" s="549" t="s">
        <v>210</v>
      </c>
      <c r="D27" s="550"/>
      <c r="E27" s="568">
        <v>0</v>
      </c>
      <c r="F27" s="569">
        <v>26727.14</v>
      </c>
      <c r="G27" s="552">
        <v>35016.551220000001</v>
      </c>
      <c r="H27" s="570">
        <f>(G27/F27)*100</f>
        <v>131.01495790421274</v>
      </c>
    </row>
    <row r="28" spans="1:12" ht="12.75" customHeight="1" x14ac:dyDescent="0.2">
      <c r="A28" s="554"/>
      <c r="B28" s="567"/>
      <c r="C28" s="549" t="s">
        <v>211</v>
      </c>
      <c r="D28" s="550"/>
      <c r="E28" s="568">
        <v>4040</v>
      </c>
      <c r="F28" s="569">
        <v>20129.05</v>
      </c>
      <c r="G28" s="552">
        <v>23084.704809999999</v>
      </c>
      <c r="H28" s="570">
        <f t="shared" si="1"/>
        <v>114.68352858182578</v>
      </c>
    </row>
    <row r="29" spans="1:12" ht="12.75" customHeight="1" x14ac:dyDescent="0.2">
      <c r="A29" s="554"/>
      <c r="B29" s="567"/>
      <c r="C29" s="549" t="s">
        <v>212</v>
      </c>
      <c r="D29" s="550"/>
      <c r="E29" s="568">
        <v>0</v>
      </c>
      <c r="F29" s="569">
        <v>12877.85</v>
      </c>
      <c r="G29" s="552">
        <v>14177.85</v>
      </c>
      <c r="H29" s="570">
        <f t="shared" si="1"/>
        <v>110.09485278986789</v>
      </c>
    </row>
    <row r="30" spans="1:12" ht="12.75" customHeight="1" x14ac:dyDescent="0.2">
      <c r="A30" s="554"/>
      <c r="B30" s="567"/>
      <c r="C30" s="549" t="s">
        <v>213</v>
      </c>
      <c r="D30" s="550"/>
      <c r="E30" s="568">
        <v>6020</v>
      </c>
      <c r="F30" s="569">
        <f>2736.53+1000+6703.28</f>
        <v>10439.81</v>
      </c>
      <c r="G30" s="552">
        <f>2736.53248+1139.876+3743.70424</f>
        <v>7620.1127200000001</v>
      </c>
      <c r="H30" s="570">
        <f t="shared" si="1"/>
        <v>72.990913819312809</v>
      </c>
      <c r="J30" s="811"/>
      <c r="K30" s="811"/>
      <c r="L30" s="811"/>
    </row>
    <row r="31" spans="1:12" ht="12.75" customHeight="1" x14ac:dyDescent="0.2">
      <c r="A31" s="554" t="s">
        <v>372</v>
      </c>
      <c r="B31" s="561" t="s">
        <v>214</v>
      </c>
      <c r="C31" s="562"/>
      <c r="D31" s="563"/>
      <c r="E31" s="571">
        <f>SUM(E32:E33)</f>
        <v>0</v>
      </c>
      <c r="F31" s="572">
        <f>SUM(F32:F33)</f>
        <v>1633.06</v>
      </c>
      <c r="G31" s="572">
        <f>SUM(G32:G33)</f>
        <v>3124.326</v>
      </c>
      <c r="H31" s="566">
        <f t="shared" si="1"/>
        <v>191.31728166754439</v>
      </c>
    </row>
    <row r="32" spans="1:12" ht="12.75" customHeight="1" x14ac:dyDescent="0.2">
      <c r="A32" s="554"/>
      <c r="B32" s="573" t="s">
        <v>215</v>
      </c>
      <c r="C32" s="549" t="s">
        <v>417</v>
      </c>
      <c r="D32" s="550"/>
      <c r="E32" s="568">
        <v>0</v>
      </c>
      <c r="F32" s="552">
        <v>1633.06</v>
      </c>
      <c r="G32" s="552">
        <f>2092.79</f>
        <v>2092.79</v>
      </c>
      <c r="H32" s="558">
        <f t="shared" ref="H32:H55" si="2">+G32/F32*100</f>
        <v>128.15144575214629</v>
      </c>
    </row>
    <row r="33" spans="1:12" ht="12.75" customHeight="1" thickBot="1" x14ac:dyDescent="0.25">
      <c r="A33" s="554"/>
      <c r="B33" s="567"/>
      <c r="C33" s="574" t="s">
        <v>416</v>
      </c>
      <c r="D33" s="575"/>
      <c r="E33" s="568">
        <v>0</v>
      </c>
      <c r="F33" s="569">
        <v>0</v>
      </c>
      <c r="G33" s="552">
        <f>138.36+893.176</f>
        <v>1031.5360000000001</v>
      </c>
      <c r="H33" s="1004" t="s">
        <v>83</v>
      </c>
    </row>
    <row r="34" spans="1:12" ht="12" customHeight="1" thickBot="1" x14ac:dyDescent="0.25">
      <c r="A34" s="534" t="s">
        <v>216</v>
      </c>
      <c r="B34" s="535"/>
      <c r="C34" s="535"/>
      <c r="D34" s="536"/>
      <c r="E34" s="576">
        <f>E35+E37+E40+E73+E71+E54+E83</f>
        <v>108970.56</v>
      </c>
      <c r="F34" s="577">
        <f>F35+F37+F40+F73+F71+F54+F83</f>
        <v>8715319.379999999</v>
      </c>
      <c r="G34" s="577">
        <f>G35+G37+G40+G73+G71+G54+G83</f>
        <v>8715319.3727700002</v>
      </c>
      <c r="H34" s="578">
        <f t="shared" si="2"/>
        <v>99.999999917042643</v>
      </c>
    </row>
    <row r="35" spans="1:12" ht="12" customHeight="1" x14ac:dyDescent="0.2">
      <c r="A35" s="540" t="s">
        <v>372</v>
      </c>
      <c r="B35" s="541" t="s">
        <v>418</v>
      </c>
      <c r="C35" s="542"/>
      <c r="D35" s="543"/>
      <c r="E35" s="579">
        <f>SUM(E36:E36)</f>
        <v>81970.559999999998</v>
      </c>
      <c r="F35" s="545">
        <f>SUM(F36:F36)</f>
        <v>88955.4</v>
      </c>
      <c r="G35" s="545">
        <f>SUM(G36:G36)</f>
        <v>88955.4</v>
      </c>
      <c r="H35" s="546">
        <f t="shared" si="2"/>
        <v>100</v>
      </c>
    </row>
    <row r="36" spans="1:12" ht="12.75" customHeight="1" x14ac:dyDescent="0.2">
      <c r="A36" s="580"/>
      <c r="B36" s="548" t="s">
        <v>374</v>
      </c>
      <c r="C36" s="1459" t="s">
        <v>217</v>
      </c>
      <c r="D36" s="1460"/>
      <c r="E36" s="568">
        <v>81970.559999999998</v>
      </c>
      <c r="F36" s="581">
        <v>88955.4</v>
      </c>
      <c r="G36" s="552">
        <v>88955.4</v>
      </c>
      <c r="H36" s="558">
        <f t="shared" si="2"/>
        <v>100</v>
      </c>
    </row>
    <row r="37" spans="1:12" ht="12" customHeight="1" x14ac:dyDescent="0.2">
      <c r="A37" s="554" t="s">
        <v>372</v>
      </c>
      <c r="B37" s="561" t="s">
        <v>419</v>
      </c>
      <c r="C37" s="562"/>
      <c r="D37" s="563"/>
      <c r="E37" s="564">
        <f>SUM(E38:E39)</f>
        <v>27000</v>
      </c>
      <c r="F37" s="572">
        <f>SUM(F38:F39)</f>
        <v>27116.44</v>
      </c>
      <c r="G37" s="572">
        <f>SUM(G38:G39)</f>
        <v>27116.437999999998</v>
      </c>
      <c r="H37" s="582">
        <f t="shared" si="2"/>
        <v>99.999992624400548</v>
      </c>
    </row>
    <row r="38" spans="1:12" ht="12" customHeight="1" x14ac:dyDescent="0.2">
      <c r="A38" s="554"/>
      <c r="B38" s="555" t="s">
        <v>374</v>
      </c>
      <c r="C38" s="1459" t="s">
        <v>446</v>
      </c>
      <c r="D38" s="1460"/>
      <c r="E38" s="568">
        <v>27000</v>
      </c>
      <c r="F38" s="552">
        <v>27066.44</v>
      </c>
      <c r="G38" s="552">
        <v>27066.437999999998</v>
      </c>
      <c r="H38" s="558">
        <f t="shared" si="2"/>
        <v>99.99999261077555</v>
      </c>
      <c r="K38" s="811"/>
    </row>
    <row r="39" spans="1:12" ht="13.5" customHeight="1" x14ac:dyDescent="0.2">
      <c r="A39" s="554"/>
      <c r="B39" s="555"/>
      <c r="C39" s="1459" t="s">
        <v>1769</v>
      </c>
      <c r="D39" s="1460"/>
      <c r="E39" s="568">
        <v>0</v>
      </c>
      <c r="F39" s="552">
        <v>50</v>
      </c>
      <c r="G39" s="552">
        <v>50</v>
      </c>
      <c r="H39" s="558">
        <f t="shared" si="2"/>
        <v>100</v>
      </c>
    </row>
    <row r="40" spans="1:12" ht="26.25" customHeight="1" x14ac:dyDescent="0.2">
      <c r="A40" s="583" t="s">
        <v>372</v>
      </c>
      <c r="B40" s="1463" t="s">
        <v>420</v>
      </c>
      <c r="C40" s="1464"/>
      <c r="D40" s="1465"/>
      <c r="E40" s="584">
        <f>SUM(E41:E53)</f>
        <v>0</v>
      </c>
      <c r="F40" s="585">
        <f>7842770.1-F36</f>
        <v>7753814.6999999993</v>
      </c>
      <c r="G40" s="585">
        <f>7842770.10342-G36</f>
        <v>7753814.7034199992</v>
      </c>
      <c r="H40" s="586">
        <f t="shared" si="2"/>
        <v>100.00000004410732</v>
      </c>
      <c r="K40" s="811"/>
    </row>
    <row r="41" spans="1:12" ht="12.75" customHeight="1" x14ac:dyDescent="0.2">
      <c r="A41" s="587"/>
      <c r="B41" s="573" t="s">
        <v>374</v>
      </c>
      <c r="C41" s="588" t="s">
        <v>202</v>
      </c>
      <c r="D41" s="589" t="s">
        <v>423</v>
      </c>
      <c r="E41" s="568">
        <v>0</v>
      </c>
      <c r="F41" s="70">
        <v>6626400.5</v>
      </c>
      <c r="G41" s="70">
        <v>6626400.5</v>
      </c>
      <c r="H41" s="590">
        <f t="shared" si="2"/>
        <v>100</v>
      </c>
    </row>
    <row r="42" spans="1:12" ht="12.75" customHeight="1" x14ac:dyDescent="0.2">
      <c r="A42" s="591"/>
      <c r="B42" s="588"/>
      <c r="C42" s="588" t="s">
        <v>203</v>
      </c>
      <c r="D42" s="589" t="s">
        <v>423</v>
      </c>
      <c r="E42" s="592">
        <v>0</v>
      </c>
      <c r="F42" s="70">
        <v>853014.08</v>
      </c>
      <c r="G42" s="70">
        <v>853014.08</v>
      </c>
      <c r="H42" s="558">
        <f t="shared" si="2"/>
        <v>100</v>
      </c>
      <c r="J42" s="811"/>
      <c r="K42" s="811"/>
      <c r="L42" s="811"/>
    </row>
    <row r="43" spans="1:12" ht="12.75" customHeight="1" x14ac:dyDescent="0.2">
      <c r="A43" s="591"/>
      <c r="B43" s="588"/>
      <c r="C43" s="588" t="s">
        <v>204</v>
      </c>
      <c r="D43" s="589" t="s">
        <v>423</v>
      </c>
      <c r="E43" s="592">
        <v>0</v>
      </c>
      <c r="F43" s="552">
        <v>121956.79</v>
      </c>
      <c r="G43" s="552">
        <v>121956.79</v>
      </c>
      <c r="H43" s="558">
        <f>+G43/F43*100</f>
        <v>100</v>
      </c>
    </row>
    <row r="44" spans="1:12" ht="12.75" customHeight="1" x14ac:dyDescent="0.2">
      <c r="A44" s="591"/>
      <c r="B44" s="588"/>
      <c r="C44" s="588" t="s">
        <v>331</v>
      </c>
      <c r="D44" s="589" t="s">
        <v>423</v>
      </c>
      <c r="E44" s="568">
        <v>0</v>
      </c>
      <c r="F44" s="70">
        <v>74399.63</v>
      </c>
      <c r="G44" s="70">
        <v>74399.63</v>
      </c>
      <c r="H44" s="558">
        <f>+G44/F44*100</f>
        <v>100</v>
      </c>
    </row>
    <row r="45" spans="1:12" ht="12.75" customHeight="1" x14ac:dyDescent="0.2">
      <c r="A45" s="591"/>
      <c r="B45" s="588"/>
      <c r="C45" s="588" t="s">
        <v>332</v>
      </c>
      <c r="D45" s="589" t="s">
        <v>423</v>
      </c>
      <c r="E45" s="592">
        <v>0</v>
      </c>
      <c r="F45" s="70">
        <v>41385.5</v>
      </c>
      <c r="G45" s="70">
        <v>41385.5</v>
      </c>
      <c r="H45" s="558">
        <f>+G45/F45*100</f>
        <v>100</v>
      </c>
    </row>
    <row r="46" spans="1:12" ht="12.75" customHeight="1" x14ac:dyDescent="0.2">
      <c r="A46" s="593"/>
      <c r="B46" s="588"/>
      <c r="C46" s="588" t="s">
        <v>205</v>
      </c>
      <c r="D46" s="589" t="s">
        <v>423</v>
      </c>
      <c r="E46" s="568">
        <v>0</v>
      </c>
      <c r="F46" s="70">
        <v>15025.69</v>
      </c>
      <c r="G46" s="595">
        <v>15025.69</v>
      </c>
      <c r="H46" s="558">
        <f>+G46/F46*100</f>
        <v>100</v>
      </c>
    </row>
    <row r="47" spans="1:12" ht="12.75" customHeight="1" x14ac:dyDescent="0.2">
      <c r="A47" s="593"/>
      <c r="B47" s="588"/>
      <c r="C47" s="598" t="s">
        <v>161</v>
      </c>
      <c r="D47" s="589" t="s">
        <v>424</v>
      </c>
      <c r="E47" s="568">
        <v>0</v>
      </c>
      <c r="F47" s="70">
        <v>12186.69</v>
      </c>
      <c r="G47" s="595">
        <v>12186.69</v>
      </c>
      <c r="H47" s="558">
        <f>+G47/F47*100</f>
        <v>100</v>
      </c>
    </row>
    <row r="48" spans="1:12" ht="12" customHeight="1" x14ac:dyDescent="0.2">
      <c r="A48" s="587"/>
      <c r="B48" s="555"/>
      <c r="C48" s="588" t="s">
        <v>207</v>
      </c>
      <c r="D48" s="589" t="s">
        <v>423</v>
      </c>
      <c r="E48" s="568">
        <v>0</v>
      </c>
      <c r="F48" s="70">
        <v>3204.92</v>
      </c>
      <c r="G48" s="77">
        <v>3204.92</v>
      </c>
      <c r="H48" s="558">
        <f t="shared" si="2"/>
        <v>100</v>
      </c>
    </row>
    <row r="49" spans="1:8" ht="12" customHeight="1" x14ac:dyDescent="0.2">
      <c r="A49" s="587"/>
      <c r="B49" s="555"/>
      <c r="C49" s="594" t="s">
        <v>206</v>
      </c>
      <c r="D49" s="589" t="s">
        <v>423</v>
      </c>
      <c r="E49" s="568">
        <v>0</v>
      </c>
      <c r="F49" s="70">
        <v>2518.33</v>
      </c>
      <c r="G49" s="70">
        <v>2518.33</v>
      </c>
      <c r="H49" s="558">
        <f t="shared" si="2"/>
        <v>100</v>
      </c>
    </row>
    <row r="50" spans="1:8" ht="12" customHeight="1" x14ac:dyDescent="0.2">
      <c r="A50" s="587"/>
      <c r="B50" s="555"/>
      <c r="C50" s="588" t="s">
        <v>744</v>
      </c>
      <c r="D50" s="589" t="s">
        <v>423</v>
      </c>
      <c r="E50" s="568">
        <v>0</v>
      </c>
      <c r="F50" s="70">
        <v>2211.2600000000002</v>
      </c>
      <c r="G50" s="595">
        <v>2211.2595099999999</v>
      </c>
      <c r="H50" s="558">
        <f t="shared" si="2"/>
        <v>99.999977840688103</v>
      </c>
    </row>
    <row r="51" spans="1:8" s="521" customFormat="1" ht="12" customHeight="1" x14ac:dyDescent="0.2">
      <c r="A51" s="596"/>
      <c r="B51" s="597"/>
      <c r="C51" s="588" t="s">
        <v>817</v>
      </c>
      <c r="D51" s="589" t="s">
        <v>423</v>
      </c>
      <c r="E51" s="568">
        <v>0</v>
      </c>
      <c r="F51" s="70">
        <v>1026.94</v>
      </c>
      <c r="G51" s="595">
        <v>1026.94</v>
      </c>
      <c r="H51" s="558">
        <f t="shared" si="2"/>
        <v>100</v>
      </c>
    </row>
    <row r="52" spans="1:8" s="521" customFormat="1" ht="12" customHeight="1" x14ac:dyDescent="0.2">
      <c r="A52" s="587"/>
      <c r="B52" s="555"/>
      <c r="C52" s="599" t="s">
        <v>818</v>
      </c>
      <c r="D52" s="589" t="s">
        <v>423</v>
      </c>
      <c r="E52" s="568">
        <v>0</v>
      </c>
      <c r="F52" s="70">
        <v>450</v>
      </c>
      <c r="G52" s="70">
        <v>450</v>
      </c>
      <c r="H52" s="558">
        <f t="shared" si="2"/>
        <v>100</v>
      </c>
    </row>
    <row r="53" spans="1:8" s="521" customFormat="1" ht="12.75" customHeight="1" x14ac:dyDescent="0.2">
      <c r="A53" s="587"/>
      <c r="B53" s="555"/>
      <c r="C53" s="599" t="s">
        <v>896</v>
      </c>
      <c r="D53" s="589" t="s">
        <v>423</v>
      </c>
      <c r="E53" s="568">
        <v>0</v>
      </c>
      <c r="F53" s="70">
        <v>34.380000000000003</v>
      </c>
      <c r="G53" s="70">
        <v>34.380000000000003</v>
      </c>
      <c r="H53" s="558">
        <f t="shared" si="2"/>
        <v>100</v>
      </c>
    </row>
    <row r="54" spans="1:8" s="521" customFormat="1" ht="12" customHeight="1" x14ac:dyDescent="0.2">
      <c r="A54" s="554" t="s">
        <v>372</v>
      </c>
      <c r="B54" s="561" t="s">
        <v>53</v>
      </c>
      <c r="C54" s="562"/>
      <c r="D54" s="563"/>
      <c r="E54" s="564">
        <f>E55</f>
        <v>0</v>
      </c>
      <c r="F54" s="600">
        <f>SUM(F55:F55)</f>
        <v>6700.08</v>
      </c>
      <c r="G54" s="600">
        <f>SUM(G55:G55)</f>
        <v>6700.0766199999998</v>
      </c>
      <c r="H54" s="582">
        <f t="shared" si="2"/>
        <v>99.999949552841159</v>
      </c>
    </row>
    <row r="55" spans="1:8" s="521" customFormat="1" ht="12.75" customHeight="1" thickBot="1" x14ac:dyDescent="0.25">
      <c r="A55" s="601"/>
      <c r="B55" s="906" t="s">
        <v>374</v>
      </c>
      <c r="C55" s="574" t="s">
        <v>159</v>
      </c>
      <c r="D55" s="575"/>
      <c r="E55" s="602">
        <v>0</v>
      </c>
      <c r="F55" s="603">
        <v>6700.08</v>
      </c>
      <c r="G55" s="603">
        <v>6700.0766199999998</v>
      </c>
      <c r="H55" s="604">
        <f t="shared" si="2"/>
        <v>99.999949552841159</v>
      </c>
    </row>
    <row r="63" spans="1:8" x14ac:dyDescent="0.2">
      <c r="F63" s="521"/>
      <c r="G63" s="521"/>
    </row>
    <row r="64" spans="1:8" s="521" customFormat="1" ht="12.75" customHeight="1" x14ac:dyDescent="0.2">
      <c r="A64" s="560"/>
      <c r="B64" s="560"/>
      <c r="C64" s="560"/>
      <c r="D64" s="560"/>
      <c r="E64" s="518"/>
      <c r="F64" s="518"/>
      <c r="G64" s="518"/>
      <c r="H64" s="648" t="s">
        <v>4</v>
      </c>
    </row>
    <row r="65" spans="1:8" s="521" customFormat="1" ht="12.75" customHeight="1" x14ac:dyDescent="0.2">
      <c r="A65" s="560"/>
      <c r="B65" s="560"/>
      <c r="C65" s="560"/>
      <c r="D65" s="560"/>
      <c r="E65" s="518"/>
      <c r="F65" s="518"/>
      <c r="G65" s="518"/>
      <c r="H65" s="518"/>
    </row>
    <row r="66" spans="1:8" s="521" customFormat="1" ht="15.75" x14ac:dyDescent="0.25">
      <c r="A66" s="1462" t="s">
        <v>940</v>
      </c>
      <c r="B66" s="1462"/>
      <c r="C66" s="1462"/>
      <c r="D66" s="1462"/>
      <c r="E66" s="1462"/>
      <c r="F66" s="1462"/>
      <c r="G66" s="1462"/>
      <c r="H66" s="1462"/>
    </row>
    <row r="67" spans="1:8" s="521" customFormat="1" ht="9.9499999999999993" customHeight="1" x14ac:dyDescent="0.2">
      <c r="A67" s="518"/>
      <c r="B67" s="518"/>
      <c r="C67" s="518"/>
      <c r="D67" s="518"/>
      <c r="E67" s="518"/>
      <c r="F67" s="518"/>
      <c r="G67" s="518"/>
      <c r="H67" s="518"/>
    </row>
    <row r="68" spans="1:8" s="521" customFormat="1" ht="15.75" x14ac:dyDescent="0.25">
      <c r="A68" s="1462" t="s">
        <v>941</v>
      </c>
      <c r="B68" s="1462"/>
      <c r="C68" s="1462"/>
      <c r="D68" s="1462"/>
      <c r="E68" s="1462"/>
      <c r="F68" s="1462"/>
      <c r="G68" s="1462"/>
      <c r="H68" s="1462"/>
    </row>
    <row r="69" spans="1:8" s="521" customFormat="1" ht="12" customHeight="1" thickBot="1" x14ac:dyDescent="0.25">
      <c r="A69" s="525"/>
      <c r="B69" s="526"/>
      <c r="C69" s="526"/>
      <c r="D69" s="526"/>
      <c r="E69" s="526"/>
      <c r="F69" s="526"/>
      <c r="G69" s="518"/>
      <c r="H69" s="526" t="s">
        <v>78</v>
      </c>
    </row>
    <row r="70" spans="1:8" s="521" customFormat="1" ht="14.25" customHeight="1" thickBot="1" x14ac:dyDescent="0.25">
      <c r="A70" s="528" t="s">
        <v>370</v>
      </c>
      <c r="B70" s="529"/>
      <c r="C70" s="529"/>
      <c r="D70" s="530"/>
      <c r="E70" s="605" t="s">
        <v>913</v>
      </c>
      <c r="F70" s="532" t="s">
        <v>914</v>
      </c>
      <c r="G70" s="532" t="s">
        <v>80</v>
      </c>
      <c r="H70" s="533" t="s">
        <v>231</v>
      </c>
    </row>
    <row r="71" spans="1:8" s="521" customFormat="1" ht="12.75" customHeight="1" x14ac:dyDescent="0.2">
      <c r="A71" s="554" t="s">
        <v>372</v>
      </c>
      <c r="B71" s="561" t="s">
        <v>422</v>
      </c>
      <c r="C71" s="562"/>
      <c r="D71" s="563"/>
      <c r="E71" s="564">
        <f>SUM(E72:E72)</f>
        <v>0</v>
      </c>
      <c r="F71" s="572">
        <f>SUM(F72:F72)</f>
        <v>7130.09</v>
      </c>
      <c r="G71" s="572">
        <f>SUM(G72:G72)</f>
        <v>7130.0852400000003</v>
      </c>
      <c r="H71" s="582">
        <f>+G71/F71*100</f>
        <v>99.999933240674395</v>
      </c>
    </row>
    <row r="72" spans="1:8" s="521" customFormat="1" ht="12.75" customHeight="1" x14ac:dyDescent="0.2">
      <c r="A72" s="554"/>
      <c r="B72" s="573" t="s">
        <v>374</v>
      </c>
      <c r="C72" s="1459" t="s">
        <v>945</v>
      </c>
      <c r="D72" s="1460"/>
      <c r="E72" s="568">
        <v>0</v>
      </c>
      <c r="F72" s="552">
        <v>7130.09</v>
      </c>
      <c r="G72" s="552">
        <v>7130.0852400000003</v>
      </c>
      <c r="H72" s="558">
        <f>+G72/F72*100</f>
        <v>99.999933240674395</v>
      </c>
    </row>
    <row r="73" spans="1:8" s="521" customFormat="1" ht="24.75" customHeight="1" x14ac:dyDescent="0.2">
      <c r="A73" s="606" t="s">
        <v>372</v>
      </c>
      <c r="B73" s="1470" t="s">
        <v>421</v>
      </c>
      <c r="C73" s="1471"/>
      <c r="D73" s="1472"/>
      <c r="E73" s="1107">
        <f>SUM(E74:E82)</f>
        <v>0</v>
      </c>
      <c r="F73" s="607">
        <v>810915.43</v>
      </c>
      <c r="G73" s="607">
        <v>810915.42520000006</v>
      </c>
      <c r="H73" s="608">
        <f t="shared" ref="H73:H85" si="3">+G73/F73*100</f>
        <v>99.999999408076377</v>
      </c>
    </row>
    <row r="74" spans="1:8" s="521" customFormat="1" ht="12.75" customHeight="1" x14ac:dyDescent="0.2">
      <c r="A74" s="593"/>
      <c r="B74" s="588" t="s">
        <v>374</v>
      </c>
      <c r="C74" s="588" t="s">
        <v>205</v>
      </c>
      <c r="D74" s="589" t="s">
        <v>330</v>
      </c>
      <c r="E74" s="592">
        <v>0</v>
      </c>
      <c r="F74" s="552">
        <v>378235.22</v>
      </c>
      <c r="G74" s="552">
        <v>378235.22</v>
      </c>
      <c r="H74" s="558">
        <f t="shared" si="3"/>
        <v>100</v>
      </c>
    </row>
    <row r="75" spans="1:8" s="521" customFormat="1" ht="12.75" customHeight="1" x14ac:dyDescent="0.2">
      <c r="A75" s="593"/>
      <c r="B75" s="588"/>
      <c r="C75" s="588" t="s">
        <v>332</v>
      </c>
      <c r="D75" s="589" t="s">
        <v>330</v>
      </c>
      <c r="E75" s="592">
        <v>0</v>
      </c>
      <c r="F75" s="552">
        <v>193450.18</v>
      </c>
      <c r="G75" s="552">
        <v>193450.18</v>
      </c>
      <c r="H75" s="558">
        <f>+G75/F75*100</f>
        <v>100</v>
      </c>
    </row>
    <row r="76" spans="1:8" s="521" customFormat="1" ht="12.75" customHeight="1" x14ac:dyDescent="0.2">
      <c r="A76" s="593"/>
      <c r="B76" s="588"/>
      <c r="C76" s="588" t="s">
        <v>744</v>
      </c>
      <c r="D76" s="589" t="s">
        <v>330</v>
      </c>
      <c r="E76" s="592">
        <v>0</v>
      </c>
      <c r="F76" s="552">
        <v>120433.35</v>
      </c>
      <c r="G76" s="552">
        <v>120433.34522</v>
      </c>
      <c r="H76" s="558">
        <f>+G76/F76*100</f>
        <v>99.999996030999711</v>
      </c>
    </row>
    <row r="77" spans="1:8" s="521" customFormat="1" ht="12.75" customHeight="1" x14ac:dyDescent="0.2">
      <c r="A77" s="591"/>
      <c r="B77" s="588"/>
      <c r="C77" s="588" t="s">
        <v>206</v>
      </c>
      <c r="D77" s="589" t="s">
        <v>330</v>
      </c>
      <c r="E77" s="592">
        <v>0</v>
      </c>
      <c r="F77" s="552">
        <v>97034.85</v>
      </c>
      <c r="G77" s="552">
        <v>97034.85</v>
      </c>
      <c r="H77" s="558">
        <f t="shared" si="3"/>
        <v>100</v>
      </c>
    </row>
    <row r="78" spans="1:8" s="521" customFormat="1" ht="12.75" customHeight="1" x14ac:dyDescent="0.2">
      <c r="A78" s="593"/>
      <c r="B78" s="588"/>
      <c r="C78" s="588" t="s">
        <v>1770</v>
      </c>
      <c r="D78" s="589" t="s">
        <v>330</v>
      </c>
      <c r="E78" s="592">
        <v>0</v>
      </c>
      <c r="F78" s="552">
        <v>17089.830000000002</v>
      </c>
      <c r="G78" s="552">
        <v>17089.830000000002</v>
      </c>
      <c r="H78" s="558">
        <f t="shared" si="3"/>
        <v>100</v>
      </c>
    </row>
    <row r="79" spans="1:8" s="521" customFormat="1" ht="12.75" customHeight="1" x14ac:dyDescent="0.2">
      <c r="A79" s="593"/>
      <c r="B79" s="588"/>
      <c r="C79" s="573" t="s">
        <v>896</v>
      </c>
      <c r="D79" s="589" t="s">
        <v>330</v>
      </c>
      <c r="E79" s="592">
        <v>0</v>
      </c>
      <c r="F79" s="552">
        <v>2951.91</v>
      </c>
      <c r="G79" s="552">
        <v>2951.91</v>
      </c>
      <c r="H79" s="558">
        <f>+G79/F79*100</f>
        <v>100</v>
      </c>
    </row>
    <row r="80" spans="1:8" s="521" customFormat="1" ht="12.75" customHeight="1" x14ac:dyDescent="0.2">
      <c r="A80" s="593"/>
      <c r="B80" s="588"/>
      <c r="C80" s="588" t="s">
        <v>207</v>
      </c>
      <c r="D80" s="589" t="s">
        <v>330</v>
      </c>
      <c r="E80" s="592">
        <v>0</v>
      </c>
      <c r="F80" s="552">
        <v>974</v>
      </c>
      <c r="G80" s="552">
        <v>974</v>
      </c>
      <c r="H80" s="558">
        <f t="shared" si="3"/>
        <v>100</v>
      </c>
    </row>
    <row r="81" spans="1:14" s="521" customFormat="1" ht="12.75" customHeight="1" x14ac:dyDescent="0.2">
      <c r="A81" s="593"/>
      <c r="B81" s="588"/>
      <c r="C81" s="573" t="s">
        <v>331</v>
      </c>
      <c r="D81" s="589" t="s">
        <v>330</v>
      </c>
      <c r="E81" s="592">
        <v>0</v>
      </c>
      <c r="F81" s="552">
        <v>496.1</v>
      </c>
      <c r="G81" s="552">
        <v>496.1</v>
      </c>
      <c r="H81" s="558">
        <f>+G81/F81*100</f>
        <v>100</v>
      </c>
    </row>
    <row r="82" spans="1:14" s="521" customFormat="1" ht="12.75" customHeight="1" x14ac:dyDescent="0.2">
      <c r="A82" s="593"/>
      <c r="B82" s="588"/>
      <c r="C82" s="573" t="s">
        <v>200</v>
      </c>
      <c r="D82" s="589" t="s">
        <v>330</v>
      </c>
      <c r="E82" s="592">
        <v>0</v>
      </c>
      <c r="F82" s="552">
        <v>250</v>
      </c>
      <c r="G82" s="552">
        <v>250</v>
      </c>
      <c r="H82" s="558">
        <f>+G82/F82*100</f>
        <v>100</v>
      </c>
    </row>
    <row r="83" spans="1:14" s="521" customFormat="1" ht="12.75" customHeight="1" x14ac:dyDescent="0.2">
      <c r="A83" s="554" t="s">
        <v>372</v>
      </c>
      <c r="B83" s="561" t="s">
        <v>815</v>
      </c>
      <c r="C83" s="562"/>
      <c r="D83" s="563"/>
      <c r="E83" s="564">
        <f>E84</f>
        <v>0</v>
      </c>
      <c r="F83" s="600">
        <f>SUM(F84:F84)</f>
        <v>20687.240000000002</v>
      </c>
      <c r="G83" s="600">
        <f>SUM(G84:G84)</f>
        <v>20687.244289999999</v>
      </c>
      <c r="H83" s="582">
        <f t="shared" si="3"/>
        <v>100.00002073742074</v>
      </c>
    </row>
    <row r="84" spans="1:14" s="521" customFormat="1" ht="12.75" customHeight="1" thickBot="1" x14ac:dyDescent="0.25">
      <c r="A84" s="554"/>
      <c r="B84" s="555" t="s">
        <v>374</v>
      </c>
      <c r="C84" s="549" t="s">
        <v>816</v>
      </c>
      <c r="D84" s="550"/>
      <c r="E84" s="568">
        <v>0</v>
      </c>
      <c r="F84" s="581">
        <v>20687.240000000002</v>
      </c>
      <c r="G84" s="552">
        <v>20687.244289999999</v>
      </c>
      <c r="H84" s="558">
        <f t="shared" si="3"/>
        <v>100.00002073742074</v>
      </c>
    </row>
    <row r="85" spans="1:14" s="521" customFormat="1" ht="13.5" customHeight="1" thickBot="1" x14ac:dyDescent="0.25">
      <c r="A85" s="534" t="s">
        <v>943</v>
      </c>
      <c r="B85" s="535"/>
      <c r="C85" s="535"/>
      <c r="D85" s="536"/>
      <c r="E85" s="576">
        <f>E8+E34</f>
        <v>3555108.35</v>
      </c>
      <c r="F85" s="577">
        <f>F8+F34</f>
        <v>11907663.879999999</v>
      </c>
      <c r="G85" s="577">
        <f>G8+G34</f>
        <v>12324292.860409999</v>
      </c>
      <c r="H85" s="578">
        <f t="shared" si="3"/>
        <v>103.49883053979853</v>
      </c>
    </row>
    <row r="86" spans="1:14" s="521" customFormat="1" ht="12.75" customHeight="1" thickBot="1" x14ac:dyDescent="0.25">
      <c r="A86" s="534" t="s">
        <v>219</v>
      </c>
      <c r="B86" s="535"/>
      <c r="C86" s="535"/>
      <c r="D86" s="536"/>
      <c r="E86" s="537">
        <f>SUM(E87:E89)</f>
        <v>-96875</v>
      </c>
      <c r="F86" s="538">
        <f>SUM(F87:F89)</f>
        <v>2313327.2195299999</v>
      </c>
      <c r="G86" s="538">
        <f>SUM(G87:G89)</f>
        <v>-11377.490000000005</v>
      </c>
      <c r="H86" s="609">
        <f>+G86/F86*100</f>
        <v>-0.49182363411223667</v>
      </c>
    </row>
    <row r="87" spans="1:14" s="521" customFormat="1" ht="12.75" customHeight="1" x14ac:dyDescent="0.2">
      <c r="A87" s="610" t="s">
        <v>374</v>
      </c>
      <c r="B87" s="541" t="s">
        <v>946</v>
      </c>
      <c r="C87" s="611"/>
      <c r="D87" s="612"/>
      <c r="E87" s="613">
        <v>0</v>
      </c>
      <c r="F87" s="1468">
        <v>2410202.2195299999</v>
      </c>
      <c r="G87" s="1473">
        <v>85497.51</v>
      </c>
      <c r="H87" s="1475">
        <f>G87/(+F87)*100</f>
        <v>3.5473168727175262</v>
      </c>
    </row>
    <row r="88" spans="1:14" s="521" customFormat="1" ht="12.75" customHeight="1" x14ac:dyDescent="0.2">
      <c r="A88" s="614"/>
      <c r="B88" s="561" t="s">
        <v>947</v>
      </c>
      <c r="C88" s="562"/>
      <c r="D88" s="563"/>
      <c r="E88" s="564">
        <v>0</v>
      </c>
      <c r="F88" s="1469"/>
      <c r="G88" s="1474"/>
      <c r="H88" s="1476"/>
      <c r="L88" s="1012"/>
      <c r="N88" s="1013"/>
    </row>
    <row r="89" spans="1:14" s="521" customFormat="1" ht="12.75" customHeight="1" thickBot="1" x14ac:dyDescent="0.25">
      <c r="A89" s="615"/>
      <c r="B89" s="561" t="s">
        <v>100</v>
      </c>
      <c r="C89" s="562"/>
      <c r="D89" s="563"/>
      <c r="E89" s="564">
        <v>-96875</v>
      </c>
      <c r="F89" s="572">
        <v>-96875</v>
      </c>
      <c r="G89" s="572">
        <v>-96875</v>
      </c>
      <c r="H89" s="616">
        <f>+G89/F89*100</f>
        <v>100</v>
      </c>
      <c r="L89" s="82"/>
    </row>
    <row r="90" spans="1:14" s="1011" customFormat="1" ht="16.5" customHeight="1" thickBot="1" x14ac:dyDescent="0.25">
      <c r="A90" s="1005" t="s">
        <v>944</v>
      </c>
      <c r="B90" s="1006"/>
      <c r="C90" s="1006"/>
      <c r="D90" s="1007"/>
      <c r="E90" s="1008">
        <f>E8+E34+E86</f>
        <v>3458233.35</v>
      </c>
      <c r="F90" s="1009">
        <f>F8+F34+F86</f>
        <v>14220991.099529998</v>
      </c>
      <c r="G90" s="1009"/>
      <c r="H90" s="1010"/>
    </row>
    <row r="91" spans="1:14" x14ac:dyDescent="0.2">
      <c r="L91" s="811"/>
    </row>
    <row r="92" spans="1:14" s="617" customFormat="1" ht="75" customHeight="1" x14ac:dyDescent="0.2">
      <c r="A92" s="1461" t="s">
        <v>447</v>
      </c>
      <c r="B92" s="1461"/>
      <c r="C92" s="1461"/>
      <c r="D92" s="1461"/>
      <c r="E92" s="1461"/>
      <c r="F92" s="1461"/>
      <c r="G92" s="1461"/>
      <c r="H92" s="1461"/>
    </row>
  </sheetData>
  <mergeCells count="15">
    <mergeCell ref="C36:D36"/>
    <mergeCell ref="A92:H92"/>
    <mergeCell ref="A3:H3"/>
    <mergeCell ref="A5:H5"/>
    <mergeCell ref="B40:D40"/>
    <mergeCell ref="A66:H66"/>
    <mergeCell ref="A68:H68"/>
    <mergeCell ref="C18:D18"/>
    <mergeCell ref="F87:F88"/>
    <mergeCell ref="B73:D73"/>
    <mergeCell ref="C72:D72"/>
    <mergeCell ref="G87:G88"/>
    <mergeCell ref="H87:H88"/>
    <mergeCell ref="C39:D39"/>
    <mergeCell ref="C38:D38"/>
  </mergeCells>
  <pageMargins left="0.59055118110236227" right="0.59055118110236227" top="0.59055118110236227" bottom="0.59055118110236227" header="0.31496062992125984" footer="0.31496062992125984"/>
  <pageSetup paperSize="9" scale="9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N123"/>
  <sheetViews>
    <sheetView zoomScaleNormal="100" workbookViewId="0">
      <selection activeCell="K22" sqref="K22"/>
    </sheetView>
  </sheetViews>
  <sheetFormatPr defaultRowHeight="12.75" x14ac:dyDescent="0.2"/>
  <cols>
    <col min="1" max="1" width="5.7109375" customWidth="1"/>
    <col min="2" max="2" width="5.42578125" customWidth="1"/>
    <col min="3" max="3" width="20.85546875" customWidth="1"/>
    <col min="4" max="4" width="14.5703125" customWidth="1"/>
    <col min="5" max="5" width="11.7109375" customWidth="1"/>
    <col min="6" max="7" width="12.7109375" customWidth="1"/>
    <col min="8" max="8" width="8.140625" style="731" customWidth="1"/>
  </cols>
  <sheetData>
    <row r="1" spans="1:8" x14ac:dyDescent="0.2">
      <c r="A1" s="22"/>
      <c r="B1" s="22"/>
      <c r="C1" s="22"/>
      <c r="D1" s="22"/>
      <c r="E1" s="22"/>
      <c r="F1" s="23"/>
      <c r="G1" s="1477" t="s">
        <v>1746</v>
      </c>
      <c r="H1" s="1477"/>
    </row>
    <row r="2" spans="1:8" x14ac:dyDescent="0.2">
      <c r="A2" s="22"/>
      <c r="B2" s="22"/>
      <c r="C2" s="22"/>
      <c r="D2" s="22"/>
      <c r="E2" s="22"/>
      <c r="F2" s="31"/>
      <c r="G2" s="22"/>
      <c r="H2" s="720"/>
    </row>
    <row r="3" spans="1:8" ht="15.75" x14ac:dyDescent="0.25">
      <c r="A3" s="1478" t="s">
        <v>940</v>
      </c>
      <c r="B3" s="1478"/>
      <c r="C3" s="1478"/>
      <c r="D3" s="1478"/>
      <c r="E3" s="1478"/>
      <c r="F3" s="1478"/>
      <c r="G3" s="1478"/>
      <c r="H3" s="1478"/>
    </row>
    <row r="4" spans="1:8" x14ac:dyDescent="0.2">
      <c r="A4" s="22"/>
      <c r="B4" s="22"/>
      <c r="C4" s="22"/>
      <c r="D4" s="22"/>
      <c r="E4" s="22"/>
      <c r="F4" s="22"/>
      <c r="G4" s="22"/>
      <c r="H4" s="720"/>
    </row>
    <row r="5" spans="1:8" ht="15.75" x14ac:dyDescent="0.25">
      <c r="A5" s="1479" t="s">
        <v>1708</v>
      </c>
      <c r="B5" s="1479"/>
      <c r="C5" s="1479"/>
      <c r="D5" s="1479"/>
      <c r="E5" s="1479"/>
      <c r="F5" s="1479"/>
      <c r="G5" s="1479"/>
      <c r="H5" s="1479"/>
    </row>
    <row r="6" spans="1:8" ht="13.5" thickBot="1" x14ac:dyDescent="0.25">
      <c r="A6" s="24"/>
      <c r="B6" s="25"/>
      <c r="C6" s="25"/>
      <c r="D6" s="25"/>
      <c r="E6" s="25"/>
      <c r="F6" s="25"/>
      <c r="G6" s="22"/>
      <c r="H6" s="732" t="s">
        <v>78</v>
      </c>
    </row>
    <row r="7" spans="1:8" s="12" customFormat="1" ht="15" customHeight="1" thickBot="1" x14ac:dyDescent="0.25">
      <c r="A7" s="696" t="s">
        <v>220</v>
      </c>
      <c r="B7" s="1480" t="s">
        <v>370</v>
      </c>
      <c r="C7" s="1481"/>
      <c r="D7" s="1481"/>
      <c r="E7" s="697" t="s">
        <v>913</v>
      </c>
      <c r="F7" s="678" t="s">
        <v>914</v>
      </c>
      <c r="G7" s="698" t="s">
        <v>93</v>
      </c>
      <c r="H7" s="699" t="s">
        <v>81</v>
      </c>
    </row>
    <row r="8" spans="1:8" s="85" customFormat="1" ht="15" customHeight="1" thickBot="1" x14ac:dyDescent="0.25">
      <c r="A8" s="677">
        <v>910</v>
      </c>
      <c r="B8" s="1393" t="s">
        <v>605</v>
      </c>
      <c r="C8" s="1393"/>
      <c r="D8" s="1393"/>
      <c r="E8" s="679">
        <f>SUM(E9:E10)</f>
        <v>39287.699999999997</v>
      </c>
      <c r="F8" s="679">
        <f>SUM(F9:F10)</f>
        <v>37590.28</v>
      </c>
      <c r="G8" s="679">
        <f>G9+G10</f>
        <v>26413.53</v>
      </c>
      <c r="H8" s="721">
        <f>G8/F8*100</f>
        <v>70.266914744981946</v>
      </c>
    </row>
    <row r="9" spans="1:8" s="138" customFormat="1" ht="12" customHeight="1" x14ac:dyDescent="0.2">
      <c r="A9" s="879">
        <v>91001</v>
      </c>
      <c r="B9" s="1482" t="s">
        <v>221</v>
      </c>
      <c r="C9" s="1482"/>
      <c r="D9" s="1482"/>
      <c r="E9" s="880">
        <v>5700</v>
      </c>
      <c r="F9" s="880">
        <v>4002.58</v>
      </c>
      <c r="G9" s="880">
        <v>2399.7399999999998</v>
      </c>
      <c r="H9" s="881">
        <f t="shared" ref="H9:H82" si="0">G9/F9*100</f>
        <v>59.954829135207788</v>
      </c>
    </row>
    <row r="10" spans="1:8" s="138" customFormat="1" ht="25.5" customHeight="1" thickBot="1" x14ac:dyDescent="0.25">
      <c r="A10" s="882">
        <v>91015</v>
      </c>
      <c r="B10" s="1487" t="s">
        <v>606</v>
      </c>
      <c r="C10" s="1488"/>
      <c r="D10" s="1489"/>
      <c r="E10" s="883">
        <v>33587.699999999997</v>
      </c>
      <c r="F10" s="883">
        <v>33587.699999999997</v>
      </c>
      <c r="G10" s="883">
        <v>24013.79</v>
      </c>
      <c r="H10" s="728">
        <f t="shared" si="0"/>
        <v>71.495785659631366</v>
      </c>
    </row>
    <row r="11" spans="1:8" s="85" customFormat="1" ht="15" customHeight="1" thickBot="1" x14ac:dyDescent="0.25">
      <c r="A11" s="683">
        <v>911</v>
      </c>
      <c r="B11" s="1393" t="s">
        <v>607</v>
      </c>
      <c r="C11" s="1393"/>
      <c r="D11" s="1393"/>
      <c r="E11" s="679">
        <f>E12</f>
        <v>331902.5</v>
      </c>
      <c r="F11" s="679">
        <f>F12</f>
        <v>336105.46</v>
      </c>
      <c r="G11" s="679">
        <f>G12</f>
        <v>285282.27</v>
      </c>
      <c r="H11" s="721">
        <f t="shared" si="0"/>
        <v>84.878796672925219</v>
      </c>
    </row>
    <row r="12" spans="1:8" s="138" customFormat="1" ht="12" customHeight="1" thickBot="1" x14ac:dyDescent="0.25">
      <c r="A12" s="688">
        <v>91115</v>
      </c>
      <c r="B12" s="1429" t="s">
        <v>222</v>
      </c>
      <c r="C12" s="1429"/>
      <c r="D12" s="1429"/>
      <c r="E12" s="884">
        <v>331902.5</v>
      </c>
      <c r="F12" s="885">
        <v>336105.46</v>
      </c>
      <c r="G12" s="884">
        <v>285282.27</v>
      </c>
      <c r="H12" s="726">
        <f>G12/F12*100</f>
        <v>84.878796672925219</v>
      </c>
    </row>
    <row r="13" spans="1:8" s="85" customFormat="1" ht="15" customHeight="1" thickBot="1" x14ac:dyDescent="0.25">
      <c r="A13" s="683">
        <v>912</v>
      </c>
      <c r="B13" s="1393" t="s">
        <v>608</v>
      </c>
      <c r="C13" s="1393"/>
      <c r="D13" s="1393"/>
      <c r="E13" s="679">
        <f>SUM(E14:E18)</f>
        <v>52336</v>
      </c>
      <c r="F13" s="679">
        <f>SUM(F14:F18)</f>
        <v>209355.74</v>
      </c>
      <c r="G13" s="679">
        <f>SUM(G14:G18)</f>
        <v>143293.29999999999</v>
      </c>
      <c r="H13" s="721">
        <f t="shared" si="0"/>
        <v>68.44488715714219</v>
      </c>
    </row>
    <row r="14" spans="1:8" s="138" customFormat="1" ht="12" customHeight="1" x14ac:dyDescent="0.2">
      <c r="A14" s="680">
        <v>91204</v>
      </c>
      <c r="B14" s="1491" t="s">
        <v>609</v>
      </c>
      <c r="C14" s="1491"/>
      <c r="D14" s="1492"/>
      <c r="E14" s="878">
        <v>4300</v>
      </c>
      <c r="F14" s="878">
        <v>28139.7</v>
      </c>
      <c r="G14" s="878">
        <v>17711.72</v>
      </c>
      <c r="H14" s="722">
        <f t="shared" si="0"/>
        <v>62.942106703340841</v>
      </c>
    </row>
    <row r="15" spans="1:8" s="138" customFormat="1" ht="12" customHeight="1" x14ac:dyDescent="0.2">
      <c r="A15" s="685">
        <v>91205</v>
      </c>
      <c r="B15" s="1483" t="s">
        <v>235</v>
      </c>
      <c r="C15" s="1483"/>
      <c r="D15" s="1493"/>
      <c r="E15" s="864">
        <v>5000</v>
      </c>
      <c r="F15" s="864">
        <v>18643.55</v>
      </c>
      <c r="G15" s="864">
        <v>12698.63</v>
      </c>
      <c r="H15" s="725">
        <f t="shared" si="0"/>
        <v>68.112725312507536</v>
      </c>
    </row>
    <row r="16" spans="1:8" s="138" customFormat="1" ht="12" customHeight="1" x14ac:dyDescent="0.2">
      <c r="A16" s="685">
        <v>91206</v>
      </c>
      <c r="B16" s="1483" t="s">
        <v>223</v>
      </c>
      <c r="C16" s="1483"/>
      <c r="D16" s="1493"/>
      <c r="E16" s="864">
        <v>6950</v>
      </c>
      <c r="F16" s="864">
        <v>92068.34</v>
      </c>
      <c r="G16" s="864">
        <v>60461.17</v>
      </c>
      <c r="H16" s="725">
        <f t="shared" si="0"/>
        <v>65.669881742192814</v>
      </c>
    </row>
    <row r="17" spans="1:9" s="138" customFormat="1" ht="12" customHeight="1" x14ac:dyDescent="0.2">
      <c r="A17" s="685">
        <v>91207</v>
      </c>
      <c r="B17" s="1483" t="s">
        <v>610</v>
      </c>
      <c r="C17" s="1483"/>
      <c r="D17" s="1493"/>
      <c r="E17" s="864">
        <v>2900</v>
      </c>
      <c r="F17" s="864">
        <v>17724.150000000001</v>
      </c>
      <c r="G17" s="864">
        <v>12416.78</v>
      </c>
      <c r="H17" s="725">
        <f t="shared" si="0"/>
        <v>70.055714942606556</v>
      </c>
    </row>
    <row r="18" spans="1:9" s="138" customFormat="1" ht="12" customHeight="1" thickBot="1" x14ac:dyDescent="0.25">
      <c r="A18" s="886">
        <v>91209</v>
      </c>
      <c r="B18" s="1430" t="s">
        <v>224</v>
      </c>
      <c r="C18" s="1494"/>
      <c r="D18" s="1494"/>
      <c r="E18" s="883">
        <v>33186</v>
      </c>
      <c r="F18" s="883">
        <v>52780</v>
      </c>
      <c r="G18" s="883">
        <v>40005</v>
      </c>
      <c r="H18" s="728">
        <f t="shared" si="0"/>
        <v>75.795755968169772</v>
      </c>
    </row>
    <row r="19" spans="1:9" s="12" customFormat="1" ht="15" customHeight="1" thickBot="1" x14ac:dyDescent="0.25">
      <c r="A19" s="683">
        <v>913</v>
      </c>
      <c r="B19" s="1393" t="s">
        <v>611</v>
      </c>
      <c r="C19" s="1393"/>
      <c r="D19" s="1393"/>
      <c r="E19" s="687">
        <f>SUM(E20:E26)</f>
        <v>1135922.3</v>
      </c>
      <c r="F19" s="679">
        <f>SUM(F20:F26)</f>
        <v>1103289.95</v>
      </c>
      <c r="G19" s="687">
        <f>SUM(G20:G26)</f>
        <v>1099055.8</v>
      </c>
      <c r="H19" s="721">
        <f t="shared" si="0"/>
        <v>99.616225091146717</v>
      </c>
      <c r="I19" s="79"/>
    </row>
    <row r="20" spans="1:9" s="138" customFormat="1" ht="12" customHeight="1" x14ac:dyDescent="0.2">
      <c r="A20" s="680">
        <v>91304</v>
      </c>
      <c r="B20" s="1491" t="s">
        <v>609</v>
      </c>
      <c r="C20" s="1491"/>
      <c r="D20" s="1491"/>
      <c r="E20" s="878">
        <v>295627.5</v>
      </c>
      <c r="F20" s="878">
        <v>255551.41</v>
      </c>
      <c r="G20" s="878">
        <v>255535.04</v>
      </c>
      <c r="H20" s="722">
        <f t="shared" si="0"/>
        <v>99.993594243913591</v>
      </c>
    </row>
    <row r="21" spans="1:9" s="138" customFormat="1" ht="12" customHeight="1" x14ac:dyDescent="0.2">
      <c r="A21" s="685">
        <v>91305</v>
      </c>
      <c r="B21" s="1483" t="s">
        <v>235</v>
      </c>
      <c r="C21" s="1483"/>
      <c r="D21" s="1483"/>
      <c r="E21" s="864">
        <v>144440.79999999999</v>
      </c>
      <c r="F21" s="864">
        <v>144440.79999999999</v>
      </c>
      <c r="G21" s="864">
        <v>144440.79999999999</v>
      </c>
      <c r="H21" s="725">
        <f t="shared" si="0"/>
        <v>100</v>
      </c>
    </row>
    <row r="22" spans="1:9" s="138" customFormat="1" ht="12" customHeight="1" x14ac:dyDescent="0.2">
      <c r="A22" s="685">
        <v>91306</v>
      </c>
      <c r="B22" s="1483" t="s">
        <v>223</v>
      </c>
      <c r="C22" s="1483"/>
      <c r="D22" s="1483"/>
      <c r="E22" s="864">
        <v>324100</v>
      </c>
      <c r="F22" s="864">
        <v>332356.12</v>
      </c>
      <c r="G22" s="864">
        <v>332356.12</v>
      </c>
      <c r="H22" s="725">
        <f t="shared" si="0"/>
        <v>100</v>
      </c>
    </row>
    <row r="23" spans="1:9" s="138" customFormat="1" ht="12" customHeight="1" x14ac:dyDescent="0.2">
      <c r="A23" s="685">
        <v>91307</v>
      </c>
      <c r="B23" s="1483" t="s">
        <v>610</v>
      </c>
      <c r="C23" s="1483"/>
      <c r="D23" s="1483"/>
      <c r="E23" s="864">
        <v>137480</v>
      </c>
      <c r="F23" s="864">
        <v>137318.41</v>
      </c>
      <c r="G23" s="864">
        <v>137318.41</v>
      </c>
      <c r="H23" s="725">
        <f t="shared" si="0"/>
        <v>100</v>
      </c>
    </row>
    <row r="24" spans="1:9" s="138" customFormat="1" ht="12" customHeight="1" x14ac:dyDescent="0.2">
      <c r="A24" s="685">
        <v>91308</v>
      </c>
      <c r="B24" s="1483" t="s">
        <v>612</v>
      </c>
      <c r="C24" s="1483"/>
      <c r="D24" s="1483"/>
      <c r="E24" s="864">
        <v>6000</v>
      </c>
      <c r="F24" s="864">
        <v>5599.21</v>
      </c>
      <c r="G24" s="864">
        <v>5599.21</v>
      </c>
      <c r="H24" s="725">
        <f t="shared" si="0"/>
        <v>100</v>
      </c>
    </row>
    <row r="25" spans="1:9" s="138" customFormat="1" ht="12" customHeight="1" x14ac:dyDescent="0.2">
      <c r="A25" s="685">
        <v>91309</v>
      </c>
      <c r="B25" s="1483" t="s">
        <v>224</v>
      </c>
      <c r="C25" s="1483"/>
      <c r="D25" s="1483"/>
      <c r="E25" s="864">
        <v>216774</v>
      </c>
      <c r="F25" s="864">
        <v>216524</v>
      </c>
      <c r="G25" s="864">
        <v>216524</v>
      </c>
      <c r="H25" s="725">
        <f t="shared" si="0"/>
        <v>100</v>
      </c>
    </row>
    <row r="26" spans="1:9" s="138" customFormat="1" ht="12" customHeight="1" thickBot="1" x14ac:dyDescent="0.25">
      <c r="A26" s="682">
        <v>91318</v>
      </c>
      <c r="B26" s="1490" t="s">
        <v>738</v>
      </c>
      <c r="C26" s="1490"/>
      <c r="D26" s="1490"/>
      <c r="E26" s="887">
        <v>11500</v>
      </c>
      <c r="F26" s="887">
        <v>11500</v>
      </c>
      <c r="G26" s="887">
        <v>7282.22</v>
      </c>
      <c r="H26" s="723">
        <f t="shared" si="0"/>
        <v>63.323652173913047</v>
      </c>
    </row>
    <row r="27" spans="1:9" s="85" customFormat="1" ht="15" customHeight="1" thickBot="1" x14ac:dyDescent="0.25">
      <c r="A27" s="683">
        <v>914</v>
      </c>
      <c r="B27" s="1397" t="s">
        <v>819</v>
      </c>
      <c r="C27" s="1398"/>
      <c r="D27" s="1399"/>
      <c r="E27" s="679">
        <f>SUM(E28:E42)</f>
        <v>876633.24</v>
      </c>
      <c r="F27" s="679">
        <f>SUM(F28:F42)</f>
        <v>1071960.77</v>
      </c>
      <c r="G27" s="679">
        <f>SUM(G28:G42)</f>
        <v>1002006.7300000001</v>
      </c>
      <c r="H27" s="721">
        <f t="shared" si="0"/>
        <v>93.474197754457009</v>
      </c>
    </row>
    <row r="28" spans="1:9" s="138" customFormat="1" ht="12" customHeight="1" x14ac:dyDescent="0.2">
      <c r="A28" s="680">
        <v>91401</v>
      </c>
      <c r="B28" s="1491" t="s">
        <v>291</v>
      </c>
      <c r="C28" s="1491"/>
      <c r="D28" s="1491"/>
      <c r="E28" s="878">
        <v>16186.89</v>
      </c>
      <c r="F28" s="878">
        <v>14071.09</v>
      </c>
      <c r="G28" s="878">
        <v>11141.23</v>
      </c>
      <c r="H28" s="722">
        <f t="shared" si="0"/>
        <v>79.178158905955399</v>
      </c>
    </row>
    <row r="29" spans="1:9" s="138" customFormat="1" ht="12" customHeight="1" x14ac:dyDescent="0.2">
      <c r="A29" s="685">
        <v>91402</v>
      </c>
      <c r="B29" s="1483" t="s">
        <v>229</v>
      </c>
      <c r="C29" s="1483"/>
      <c r="D29" s="1483"/>
      <c r="E29" s="864">
        <v>7000.5</v>
      </c>
      <c r="F29" s="864">
        <v>7039.6</v>
      </c>
      <c r="G29" s="864">
        <v>4035.38</v>
      </c>
      <c r="H29" s="725">
        <f t="shared" si="0"/>
        <v>57.323995681572818</v>
      </c>
    </row>
    <row r="30" spans="1:9" s="138" customFormat="1" ht="12" customHeight="1" x14ac:dyDescent="0.2">
      <c r="A30" s="685">
        <v>91403</v>
      </c>
      <c r="B30" s="1483" t="s">
        <v>225</v>
      </c>
      <c r="C30" s="1483"/>
      <c r="D30" s="1483"/>
      <c r="E30" s="864">
        <v>11540</v>
      </c>
      <c r="F30" s="864">
        <v>23627.63</v>
      </c>
      <c r="G30" s="864">
        <v>17121.52</v>
      </c>
      <c r="H30" s="725">
        <f t="shared" si="0"/>
        <v>72.463975438924678</v>
      </c>
    </row>
    <row r="31" spans="1:9" s="138" customFormat="1" ht="12" customHeight="1" x14ac:dyDescent="0.2">
      <c r="A31" s="685">
        <v>91404</v>
      </c>
      <c r="B31" s="1483" t="s">
        <v>613</v>
      </c>
      <c r="C31" s="1483"/>
      <c r="D31" s="1483"/>
      <c r="E31" s="864">
        <v>7590</v>
      </c>
      <c r="F31" s="864">
        <v>8085.45</v>
      </c>
      <c r="G31" s="864">
        <v>5829.09</v>
      </c>
      <c r="H31" s="725">
        <f t="shared" si="0"/>
        <v>72.093575496725606</v>
      </c>
    </row>
    <row r="32" spans="1:9" s="138" customFormat="1" ht="12" customHeight="1" x14ac:dyDescent="0.2">
      <c r="A32" s="685">
        <v>91405</v>
      </c>
      <c r="B32" s="1483" t="s">
        <v>238</v>
      </c>
      <c r="C32" s="1483"/>
      <c r="D32" s="1483"/>
      <c r="E32" s="864">
        <v>9755</v>
      </c>
      <c r="F32" s="864">
        <v>30257.8</v>
      </c>
      <c r="G32" s="864">
        <v>3764.44</v>
      </c>
      <c r="H32" s="725">
        <f t="shared" si="0"/>
        <v>12.441221767610337</v>
      </c>
    </row>
    <row r="33" spans="1:8" s="138" customFormat="1" ht="12" customHeight="1" x14ac:dyDescent="0.2">
      <c r="A33" s="685">
        <v>91406</v>
      </c>
      <c r="B33" s="1483" t="s">
        <v>293</v>
      </c>
      <c r="C33" s="1483"/>
      <c r="D33" s="1483"/>
      <c r="E33" s="864">
        <v>731990.34</v>
      </c>
      <c r="F33" s="864">
        <v>903623.81</v>
      </c>
      <c r="G33" s="864">
        <v>899278.45</v>
      </c>
      <c r="H33" s="725">
        <f t="shared" si="0"/>
        <v>99.51911847032892</v>
      </c>
    </row>
    <row r="34" spans="1:8" s="138" customFormat="1" ht="12" customHeight="1" x14ac:dyDescent="0.2">
      <c r="A34" s="685">
        <v>91407</v>
      </c>
      <c r="B34" s="1483" t="s">
        <v>294</v>
      </c>
      <c r="C34" s="1483"/>
      <c r="D34" s="1483"/>
      <c r="E34" s="864">
        <v>11214</v>
      </c>
      <c r="F34" s="864">
        <v>10451.67</v>
      </c>
      <c r="G34" s="864">
        <v>9626.7999999999993</v>
      </c>
      <c r="H34" s="725">
        <f t="shared" si="0"/>
        <v>92.107768423610764</v>
      </c>
    </row>
    <row r="35" spans="1:8" s="138" customFormat="1" ht="12" customHeight="1" x14ac:dyDescent="0.2">
      <c r="A35" s="685">
        <v>91408</v>
      </c>
      <c r="B35" s="1483" t="s">
        <v>295</v>
      </c>
      <c r="C35" s="1483"/>
      <c r="D35" s="1483"/>
      <c r="E35" s="864">
        <v>8426.2000000000007</v>
      </c>
      <c r="F35" s="864">
        <v>5082.4799999999996</v>
      </c>
      <c r="G35" s="864">
        <v>3349.39</v>
      </c>
      <c r="H35" s="725">
        <f t="shared" si="0"/>
        <v>65.900702019486559</v>
      </c>
    </row>
    <row r="36" spans="1:8" s="138" customFormat="1" ht="12" customHeight="1" x14ac:dyDescent="0.2">
      <c r="A36" s="685">
        <v>91409</v>
      </c>
      <c r="B36" s="1483" t="s">
        <v>296</v>
      </c>
      <c r="C36" s="1483"/>
      <c r="D36" s="1483"/>
      <c r="E36" s="864">
        <v>6418.4</v>
      </c>
      <c r="F36" s="864">
        <v>6118.4</v>
      </c>
      <c r="G36" s="864">
        <v>4891.1400000000003</v>
      </c>
      <c r="H36" s="725">
        <f t="shared" si="0"/>
        <v>79.941487970711307</v>
      </c>
    </row>
    <row r="37" spans="1:8" s="138" customFormat="1" ht="12" customHeight="1" x14ac:dyDescent="0.2">
      <c r="A37" s="685">
        <v>91410</v>
      </c>
      <c r="B37" s="1483" t="s">
        <v>614</v>
      </c>
      <c r="C37" s="1483"/>
      <c r="D37" s="1483"/>
      <c r="E37" s="864">
        <v>4750</v>
      </c>
      <c r="F37" s="864">
        <v>7290</v>
      </c>
      <c r="G37" s="864">
        <v>4856.93</v>
      </c>
      <c r="H37" s="725">
        <f t="shared" si="0"/>
        <v>66.624554183813444</v>
      </c>
    </row>
    <row r="38" spans="1:8" s="138" customFormat="1" ht="12" customHeight="1" x14ac:dyDescent="0.2">
      <c r="A38" s="685">
        <v>91411</v>
      </c>
      <c r="B38" s="1483" t="s">
        <v>297</v>
      </c>
      <c r="C38" s="1483"/>
      <c r="D38" s="1483"/>
      <c r="E38" s="864">
        <v>365</v>
      </c>
      <c r="F38" s="864">
        <v>150</v>
      </c>
      <c r="G38" s="864">
        <v>3.08</v>
      </c>
      <c r="H38" s="725">
        <f t="shared" si="0"/>
        <v>2.0533333333333332</v>
      </c>
    </row>
    <row r="39" spans="1:8" s="138" customFormat="1" ht="12" customHeight="1" x14ac:dyDescent="0.2">
      <c r="A39" s="685">
        <v>91412</v>
      </c>
      <c r="B39" s="1483" t="s">
        <v>226</v>
      </c>
      <c r="C39" s="1483"/>
      <c r="D39" s="1483"/>
      <c r="E39" s="864">
        <v>40786.910000000003</v>
      </c>
      <c r="F39" s="864">
        <v>37996.910000000003</v>
      </c>
      <c r="G39" s="864">
        <v>29752.05</v>
      </c>
      <c r="H39" s="725">
        <f t="shared" si="0"/>
        <v>78.301235547837962</v>
      </c>
    </row>
    <row r="40" spans="1:8" s="138" customFormat="1" ht="12" customHeight="1" x14ac:dyDescent="0.2">
      <c r="A40" s="685">
        <v>91414</v>
      </c>
      <c r="B40" s="1483" t="s">
        <v>228</v>
      </c>
      <c r="C40" s="1483"/>
      <c r="D40" s="1483"/>
      <c r="E40" s="864">
        <v>7600</v>
      </c>
      <c r="F40" s="864">
        <v>5084.43</v>
      </c>
      <c r="G40" s="864">
        <v>2075.12</v>
      </c>
      <c r="H40" s="725">
        <f t="shared" si="0"/>
        <v>40.81322783478187</v>
      </c>
    </row>
    <row r="41" spans="1:8" s="138" customFormat="1" ht="12" customHeight="1" x14ac:dyDescent="0.2">
      <c r="A41" s="685">
        <v>91415</v>
      </c>
      <c r="B41" s="1483" t="s">
        <v>230</v>
      </c>
      <c r="C41" s="1483"/>
      <c r="D41" s="1483"/>
      <c r="E41" s="864">
        <v>13010</v>
      </c>
      <c r="F41" s="864">
        <v>10610</v>
      </c>
      <c r="G41" s="864">
        <v>5658.01</v>
      </c>
      <c r="H41" s="725">
        <f t="shared" si="0"/>
        <v>53.327144203581533</v>
      </c>
    </row>
    <row r="42" spans="1:8" s="138" customFormat="1" ht="12" customHeight="1" thickBot="1" x14ac:dyDescent="0.25">
      <c r="A42" s="682">
        <v>91420</v>
      </c>
      <c r="B42" s="1490" t="s">
        <v>1710</v>
      </c>
      <c r="C42" s="1490"/>
      <c r="D42" s="1490"/>
      <c r="E42" s="887">
        <v>0</v>
      </c>
      <c r="F42" s="887">
        <v>2471.5</v>
      </c>
      <c r="G42" s="887">
        <v>624.1</v>
      </c>
      <c r="H42" s="723">
        <f t="shared" si="0"/>
        <v>25.251871333198462</v>
      </c>
    </row>
    <row r="43" spans="1:8" s="85" customFormat="1" ht="15" customHeight="1" thickBot="1" x14ac:dyDescent="0.25">
      <c r="A43" s="683">
        <v>916</v>
      </c>
      <c r="B43" s="1393" t="s">
        <v>615</v>
      </c>
      <c r="C43" s="1393"/>
      <c r="D43" s="1393"/>
      <c r="E43" s="679">
        <f>E44</f>
        <v>0</v>
      </c>
      <c r="F43" s="679">
        <f>F44</f>
        <v>6574837.6200000001</v>
      </c>
      <c r="G43" s="679">
        <f>G44</f>
        <v>6571143.9199999999</v>
      </c>
      <c r="H43" s="721">
        <f t="shared" si="0"/>
        <v>99.943820665794618</v>
      </c>
    </row>
    <row r="44" spans="1:8" s="138" customFormat="1" ht="12" customHeight="1" thickBot="1" x14ac:dyDescent="0.25">
      <c r="A44" s="688">
        <v>91604</v>
      </c>
      <c r="B44" s="1429" t="s">
        <v>613</v>
      </c>
      <c r="C44" s="1429"/>
      <c r="D44" s="1429"/>
      <c r="E44" s="689">
        <v>0</v>
      </c>
      <c r="F44" s="689">
        <v>6574837.6200000001</v>
      </c>
      <c r="G44" s="689">
        <v>6571143.9199999999</v>
      </c>
      <c r="H44" s="726">
        <f t="shared" si="0"/>
        <v>99.943820665794618</v>
      </c>
    </row>
    <row r="45" spans="1:8" s="657" customFormat="1" ht="15" customHeight="1" thickBot="1" x14ac:dyDescent="0.25">
      <c r="A45" s="683">
        <v>917</v>
      </c>
      <c r="B45" s="1403" t="s">
        <v>616</v>
      </c>
      <c r="C45" s="1404"/>
      <c r="D45" s="1404"/>
      <c r="E45" s="679">
        <f>SUM(E46:E53)</f>
        <v>142592.13</v>
      </c>
      <c r="F45" s="679">
        <f>SUM(F46:F53)</f>
        <v>1203292.5099999998</v>
      </c>
      <c r="G45" s="679">
        <f>SUM(G46:G53)</f>
        <v>1157501.5699999998</v>
      </c>
      <c r="H45" s="721">
        <f t="shared" si="0"/>
        <v>96.194529624388665</v>
      </c>
    </row>
    <row r="46" spans="1:8" s="138" customFormat="1" ht="12" customHeight="1" x14ac:dyDescent="0.2">
      <c r="A46" s="690">
        <v>91701</v>
      </c>
      <c r="B46" s="1492" t="s">
        <v>291</v>
      </c>
      <c r="C46" s="1496"/>
      <c r="D46" s="1496"/>
      <c r="E46" s="878">
        <v>12700</v>
      </c>
      <c r="F46" s="878">
        <v>13398.4</v>
      </c>
      <c r="G46" s="878">
        <v>12899.56</v>
      </c>
      <c r="H46" s="722">
        <f t="shared" si="0"/>
        <v>96.276868879866257</v>
      </c>
    </row>
    <row r="47" spans="1:8" s="138" customFormat="1" ht="12" customHeight="1" x14ac:dyDescent="0.2">
      <c r="A47" s="685">
        <v>91702</v>
      </c>
      <c r="B47" s="1492" t="s">
        <v>229</v>
      </c>
      <c r="C47" s="1496"/>
      <c r="D47" s="1496"/>
      <c r="E47" s="864">
        <v>11183</v>
      </c>
      <c r="F47" s="864">
        <v>11934.26</v>
      </c>
      <c r="G47" s="864">
        <v>11589.67</v>
      </c>
      <c r="H47" s="725">
        <f t="shared" si="0"/>
        <v>97.11259851888596</v>
      </c>
    </row>
    <row r="48" spans="1:8" s="138" customFormat="1" ht="12" customHeight="1" x14ac:dyDescent="0.2">
      <c r="A48" s="691">
        <v>91704</v>
      </c>
      <c r="B48" s="1493" t="s">
        <v>613</v>
      </c>
      <c r="C48" s="1495"/>
      <c r="D48" s="1495"/>
      <c r="E48" s="864">
        <v>14260</v>
      </c>
      <c r="F48" s="864">
        <v>43306.02</v>
      </c>
      <c r="G48" s="864">
        <v>36056.76</v>
      </c>
      <c r="H48" s="725">
        <f t="shared" si="0"/>
        <v>83.260387354922031</v>
      </c>
    </row>
    <row r="49" spans="1:8" s="138" customFormat="1" ht="12" customHeight="1" x14ac:dyDescent="0.2">
      <c r="A49" s="691">
        <v>91705</v>
      </c>
      <c r="B49" s="1493" t="s">
        <v>238</v>
      </c>
      <c r="C49" s="1495"/>
      <c r="D49" s="1495"/>
      <c r="E49" s="864">
        <v>16905</v>
      </c>
      <c r="F49" s="864">
        <v>849177.45</v>
      </c>
      <c r="G49" s="864">
        <v>846137.44</v>
      </c>
      <c r="H49" s="725">
        <f t="shared" si="0"/>
        <v>99.642005331158984</v>
      </c>
    </row>
    <row r="50" spans="1:8" s="138" customFormat="1" ht="12" customHeight="1" x14ac:dyDescent="0.2">
      <c r="A50" s="691">
        <v>91706</v>
      </c>
      <c r="B50" s="1493" t="s">
        <v>293</v>
      </c>
      <c r="C50" s="1495"/>
      <c r="D50" s="1495"/>
      <c r="E50" s="864">
        <v>18200</v>
      </c>
      <c r="F50" s="864">
        <v>109444.91</v>
      </c>
      <c r="G50" s="864">
        <v>96023.41</v>
      </c>
      <c r="H50" s="725">
        <f t="shared" si="0"/>
        <v>87.736752673102842</v>
      </c>
    </row>
    <row r="51" spans="1:8" s="138" customFormat="1" ht="12" customHeight="1" x14ac:dyDescent="0.2">
      <c r="A51" s="686">
        <v>91707</v>
      </c>
      <c r="B51" s="1497" t="s">
        <v>294</v>
      </c>
      <c r="C51" s="1498"/>
      <c r="D51" s="1498"/>
      <c r="E51" s="864">
        <v>18379.5</v>
      </c>
      <c r="F51" s="864">
        <v>58438.77</v>
      </c>
      <c r="G51" s="864">
        <v>49453.3</v>
      </c>
      <c r="H51" s="725">
        <f t="shared" si="0"/>
        <v>84.624128810377101</v>
      </c>
    </row>
    <row r="52" spans="1:8" s="138" customFormat="1" ht="12" customHeight="1" x14ac:dyDescent="0.2">
      <c r="A52" s="691">
        <v>91708</v>
      </c>
      <c r="B52" s="1493" t="s">
        <v>295</v>
      </c>
      <c r="C52" s="1495"/>
      <c r="D52" s="1495"/>
      <c r="E52" s="864">
        <v>6364.63</v>
      </c>
      <c r="F52" s="864">
        <v>7903.93</v>
      </c>
      <c r="G52" s="864">
        <v>7109.92</v>
      </c>
      <c r="H52" s="725">
        <f t="shared" si="0"/>
        <v>89.954237955042615</v>
      </c>
    </row>
    <row r="53" spans="1:8" s="138" customFormat="1" ht="12" customHeight="1" thickBot="1" x14ac:dyDescent="0.25">
      <c r="A53" s="691">
        <v>91709</v>
      </c>
      <c r="B53" s="1493" t="s">
        <v>296</v>
      </c>
      <c r="C53" s="1495"/>
      <c r="D53" s="1495"/>
      <c r="E53" s="864">
        <v>44600</v>
      </c>
      <c r="F53" s="864">
        <v>109688.77</v>
      </c>
      <c r="G53" s="864">
        <v>98231.51</v>
      </c>
      <c r="H53" s="725">
        <f t="shared" si="0"/>
        <v>89.554755696503847</v>
      </c>
    </row>
    <row r="54" spans="1:8" s="657" customFormat="1" ht="17.25" customHeight="1" thickBot="1" x14ac:dyDescent="0.25">
      <c r="A54" s="692">
        <v>919</v>
      </c>
      <c r="B54" s="1403" t="s">
        <v>617</v>
      </c>
      <c r="C54" s="1404"/>
      <c r="D54" s="1404"/>
      <c r="E54" s="679">
        <f>E55</f>
        <v>52000</v>
      </c>
      <c r="F54" s="679">
        <f>F55</f>
        <v>158361.01</v>
      </c>
      <c r="G54" s="679">
        <v>0</v>
      </c>
      <c r="H54" s="721">
        <f t="shared" si="0"/>
        <v>0</v>
      </c>
    </row>
    <row r="55" spans="1:8" s="138" customFormat="1" ht="12" customHeight="1" thickBot="1" x14ac:dyDescent="0.25">
      <c r="A55" s="688">
        <v>91903</v>
      </c>
      <c r="B55" s="1429" t="s">
        <v>618</v>
      </c>
      <c r="C55" s="1429"/>
      <c r="D55" s="1429"/>
      <c r="E55" s="885">
        <v>52000</v>
      </c>
      <c r="F55" s="885">
        <v>158361.01</v>
      </c>
      <c r="G55" s="885">
        <v>0</v>
      </c>
      <c r="H55" s="726">
        <f t="shared" si="0"/>
        <v>0</v>
      </c>
    </row>
    <row r="56" spans="1:8" s="499" customFormat="1" x14ac:dyDescent="0.2">
      <c r="A56" s="693"/>
      <c r="B56" s="694"/>
      <c r="C56" s="694"/>
      <c r="D56" s="694"/>
      <c r="E56" s="695"/>
      <c r="F56" s="695"/>
      <c r="G56" s="695"/>
      <c r="H56" s="727"/>
    </row>
    <row r="57" spans="1:8" s="499" customFormat="1" x14ac:dyDescent="0.2">
      <c r="A57" s="693"/>
      <c r="B57" s="694"/>
      <c r="C57" s="694"/>
      <c r="D57" s="694"/>
      <c r="E57" s="695"/>
      <c r="F57" s="695"/>
      <c r="G57" s="695"/>
      <c r="H57" s="727"/>
    </row>
    <row r="58" spans="1:8" s="499" customFormat="1" x14ac:dyDescent="0.2">
      <c r="A58" s="693"/>
      <c r="B58" s="694"/>
      <c r="C58" s="694"/>
      <c r="D58" s="694"/>
      <c r="E58" s="695"/>
      <c r="F58" s="695"/>
      <c r="G58" s="695"/>
      <c r="H58" s="727"/>
    </row>
    <row r="59" spans="1:8" s="499" customFormat="1" x14ac:dyDescent="0.2">
      <c r="A59" s="693"/>
      <c r="B59" s="694"/>
      <c r="C59" s="694"/>
      <c r="D59" s="694"/>
      <c r="E59" s="695"/>
      <c r="F59" s="695"/>
      <c r="G59" s="695"/>
      <c r="H59" s="727"/>
    </row>
    <row r="60" spans="1:8" s="499" customFormat="1" x14ac:dyDescent="0.2">
      <c r="A60" s="693"/>
      <c r="B60" s="694"/>
      <c r="C60" s="694"/>
      <c r="D60" s="694"/>
      <c r="E60" s="695"/>
      <c r="F60" s="695"/>
      <c r="G60" s="695"/>
      <c r="H60" s="727"/>
    </row>
    <row r="61" spans="1:8" s="499" customFormat="1" x14ac:dyDescent="0.2">
      <c r="A61" s="22"/>
      <c r="B61" s="22"/>
      <c r="C61" s="22"/>
      <c r="D61" s="22"/>
      <c r="E61" s="22"/>
      <c r="F61" s="23"/>
      <c r="G61" s="1477" t="s">
        <v>1747</v>
      </c>
      <c r="H61" s="1477"/>
    </row>
    <row r="62" spans="1:8" s="499" customFormat="1" x14ac:dyDescent="0.2">
      <c r="A62" s="22"/>
      <c r="B62" s="22"/>
      <c r="C62" s="22"/>
      <c r="D62" s="22"/>
      <c r="E62" s="22"/>
      <c r="F62" s="31"/>
      <c r="G62" s="22"/>
      <c r="H62" s="720"/>
    </row>
    <row r="63" spans="1:8" ht="15.75" x14ac:dyDescent="0.25">
      <c r="A63" s="1478" t="s">
        <v>940</v>
      </c>
      <c r="B63" s="1478"/>
      <c r="C63" s="1478"/>
      <c r="D63" s="1478"/>
      <c r="E63" s="1478"/>
      <c r="F63" s="1478"/>
      <c r="G63" s="1478"/>
      <c r="H63" s="1478"/>
    </row>
    <row r="64" spans="1:8" x14ac:dyDescent="0.2">
      <c r="A64" s="22"/>
      <c r="B64" s="22"/>
      <c r="C64" s="22"/>
      <c r="D64" s="22"/>
      <c r="E64" s="22"/>
      <c r="F64" s="22"/>
      <c r="G64" s="22"/>
      <c r="H64" s="720"/>
    </row>
    <row r="65" spans="1:14" ht="15.75" x14ac:dyDescent="0.25">
      <c r="A65" s="1479" t="s">
        <v>1708</v>
      </c>
      <c r="B65" s="1479"/>
      <c r="C65" s="1479"/>
      <c r="D65" s="1479"/>
      <c r="E65" s="1479"/>
      <c r="F65" s="1479"/>
      <c r="G65" s="1479"/>
      <c r="H65" s="1479"/>
    </row>
    <row r="66" spans="1:14" ht="13.5" thickBot="1" x14ac:dyDescent="0.25">
      <c r="A66" s="24"/>
      <c r="B66" s="25"/>
      <c r="C66" s="25"/>
      <c r="D66" s="25"/>
      <c r="E66" s="25"/>
      <c r="F66" s="25"/>
      <c r="G66" s="22"/>
      <c r="H66" s="732" t="s">
        <v>78</v>
      </c>
    </row>
    <row r="67" spans="1:14" s="12" customFormat="1" ht="15" customHeight="1" thickBot="1" x14ac:dyDescent="0.25">
      <c r="A67" s="696" t="s">
        <v>220</v>
      </c>
      <c r="B67" s="1480" t="s">
        <v>370</v>
      </c>
      <c r="C67" s="1481"/>
      <c r="D67" s="1481"/>
      <c r="E67" s="697" t="s">
        <v>913</v>
      </c>
      <c r="F67" s="678" t="s">
        <v>914</v>
      </c>
      <c r="G67" s="698" t="s">
        <v>93</v>
      </c>
      <c r="H67" s="699" t="s">
        <v>81</v>
      </c>
    </row>
    <row r="68" spans="1:14" s="657" customFormat="1" ht="17.25" customHeight="1" thickBot="1" x14ac:dyDescent="0.25">
      <c r="A68" s="683">
        <v>920</v>
      </c>
      <c r="B68" s="1428" t="s">
        <v>784</v>
      </c>
      <c r="C68" s="1428"/>
      <c r="D68" s="1428"/>
      <c r="E68" s="700">
        <f>SUM(E69:E78)</f>
        <v>364605.54000000004</v>
      </c>
      <c r="F68" s="700">
        <f>SUM(F69:F78)</f>
        <v>1108369.83</v>
      </c>
      <c r="G68" s="700">
        <f>SUM(G69:G78)</f>
        <v>523103.66000000009</v>
      </c>
      <c r="H68" s="721">
        <f t="shared" si="0"/>
        <v>47.195768582044501</v>
      </c>
      <c r="J68" s="703"/>
      <c r="K68" s="703"/>
      <c r="L68" s="703"/>
      <c r="M68" s="703"/>
    </row>
    <row r="69" spans="1:14" s="138" customFormat="1" ht="12" customHeight="1" x14ac:dyDescent="0.2">
      <c r="A69" s="680">
        <v>92001</v>
      </c>
      <c r="B69" s="1491" t="s">
        <v>291</v>
      </c>
      <c r="C69" s="1491"/>
      <c r="D69" s="1491"/>
      <c r="E69" s="878">
        <v>0</v>
      </c>
      <c r="F69" s="878">
        <v>700</v>
      </c>
      <c r="G69" s="878">
        <v>700</v>
      </c>
      <c r="H69" s="722">
        <f t="shared" si="0"/>
        <v>100</v>
      </c>
      <c r="J69" s="890"/>
      <c r="K69" s="704"/>
      <c r="L69" s="704"/>
      <c r="M69" s="704"/>
    </row>
    <row r="70" spans="1:14" s="138" customFormat="1" ht="12" customHeight="1" x14ac:dyDescent="0.2">
      <c r="A70" s="715">
        <v>92004</v>
      </c>
      <c r="B70" s="1499" t="s">
        <v>613</v>
      </c>
      <c r="C70" s="1499"/>
      <c r="D70" s="1499"/>
      <c r="E70" s="864">
        <v>35200</v>
      </c>
      <c r="F70" s="864">
        <v>7387.69</v>
      </c>
      <c r="G70" s="864">
        <v>4050</v>
      </c>
      <c r="H70" s="725">
        <f t="shared" si="0"/>
        <v>54.820925079422665</v>
      </c>
      <c r="J70" s="890"/>
      <c r="K70" s="704"/>
      <c r="L70" s="704"/>
      <c r="M70" s="704"/>
    </row>
    <row r="71" spans="1:14" s="138" customFormat="1" ht="12" customHeight="1" x14ac:dyDescent="0.2">
      <c r="A71" s="715">
        <v>92005</v>
      </c>
      <c r="B71" s="1499" t="s">
        <v>238</v>
      </c>
      <c r="C71" s="1499"/>
      <c r="D71" s="1499"/>
      <c r="E71" s="864">
        <v>32077</v>
      </c>
      <c r="F71" s="864">
        <v>11199.04</v>
      </c>
      <c r="G71" s="864">
        <v>9170</v>
      </c>
      <c r="H71" s="725">
        <f t="shared" si="0"/>
        <v>81.882018458725028</v>
      </c>
      <c r="J71" s="890"/>
      <c r="K71" s="704"/>
      <c r="L71" s="704"/>
      <c r="M71" s="704"/>
    </row>
    <row r="72" spans="1:14" s="138" customFormat="1" ht="12" customHeight="1" x14ac:dyDescent="0.2">
      <c r="A72" s="715">
        <v>92006</v>
      </c>
      <c r="B72" s="1499" t="s">
        <v>293</v>
      </c>
      <c r="C72" s="1499"/>
      <c r="D72" s="1499"/>
      <c r="E72" s="864">
        <v>145300</v>
      </c>
      <c r="F72" s="864">
        <v>727933.2</v>
      </c>
      <c r="G72" s="864">
        <v>368477.21</v>
      </c>
      <c r="H72" s="725">
        <f t="shared" si="0"/>
        <v>50.619646143354927</v>
      </c>
      <c r="J72" s="890"/>
      <c r="K72" s="704"/>
      <c r="L72" s="704"/>
      <c r="M72" s="704"/>
    </row>
    <row r="73" spans="1:14" s="138" customFormat="1" ht="12" customHeight="1" x14ac:dyDescent="0.2">
      <c r="A73" s="715">
        <v>92008</v>
      </c>
      <c r="B73" s="1484" t="s">
        <v>295</v>
      </c>
      <c r="C73" s="1485"/>
      <c r="D73" s="1486"/>
      <c r="E73" s="864">
        <v>2300</v>
      </c>
      <c r="F73" s="864">
        <v>4454.99</v>
      </c>
      <c r="G73" s="864">
        <v>2984.2</v>
      </c>
      <c r="H73" s="725">
        <f t="shared" si="0"/>
        <v>66.985560012480377</v>
      </c>
      <c r="J73" s="890"/>
      <c r="K73" s="704"/>
      <c r="L73" s="704"/>
      <c r="M73" s="704"/>
    </row>
    <row r="74" spans="1:14" s="138" customFormat="1" ht="12" customHeight="1" x14ac:dyDescent="0.2">
      <c r="A74" s="715">
        <v>92009</v>
      </c>
      <c r="B74" s="1499" t="s">
        <v>296</v>
      </c>
      <c r="C74" s="1499"/>
      <c r="D74" s="1499"/>
      <c r="E74" s="864">
        <v>82777.78</v>
      </c>
      <c r="F74" s="864">
        <v>91540.66</v>
      </c>
      <c r="G74" s="864">
        <v>82777.78</v>
      </c>
      <c r="H74" s="725">
        <f t="shared" si="0"/>
        <v>90.427335787179146</v>
      </c>
      <c r="J74" s="890"/>
      <c r="K74" s="704"/>
      <c r="L74" s="704"/>
      <c r="M74" s="704"/>
    </row>
    <row r="75" spans="1:14" s="138" customFormat="1" ht="12" customHeight="1" x14ac:dyDescent="0.2">
      <c r="A75" s="715">
        <v>92011</v>
      </c>
      <c r="B75" s="1499" t="s">
        <v>297</v>
      </c>
      <c r="C75" s="1499"/>
      <c r="D75" s="1499"/>
      <c r="E75" s="864">
        <v>950</v>
      </c>
      <c r="F75" s="864">
        <v>510</v>
      </c>
      <c r="G75" s="864">
        <v>60</v>
      </c>
      <c r="H75" s="725">
        <f t="shared" si="0"/>
        <v>11.76470588235294</v>
      </c>
      <c r="J75" s="890"/>
      <c r="K75" s="704"/>
      <c r="L75" s="704"/>
      <c r="M75" s="704"/>
    </row>
    <row r="76" spans="1:14" s="138" customFormat="1" ht="12" customHeight="1" x14ac:dyDescent="0.2">
      <c r="A76" s="715">
        <v>92012</v>
      </c>
      <c r="B76" s="1499" t="s">
        <v>226</v>
      </c>
      <c r="C76" s="1499"/>
      <c r="D76" s="1499"/>
      <c r="E76" s="864">
        <v>9325.76</v>
      </c>
      <c r="F76" s="864">
        <v>19327.759999999998</v>
      </c>
      <c r="G76" s="864">
        <v>7722.58</v>
      </c>
      <c r="H76" s="725">
        <f t="shared" si="0"/>
        <v>39.955897631179198</v>
      </c>
      <c r="J76" s="890"/>
      <c r="K76" s="704"/>
      <c r="L76" s="704"/>
      <c r="M76" s="704"/>
    </row>
    <row r="77" spans="1:14" s="138" customFormat="1" ht="12" customHeight="1" x14ac:dyDescent="0.2">
      <c r="A77" s="715">
        <v>92014</v>
      </c>
      <c r="B77" s="1499" t="s">
        <v>228</v>
      </c>
      <c r="C77" s="1499"/>
      <c r="D77" s="1499"/>
      <c r="E77" s="864">
        <v>35825</v>
      </c>
      <c r="F77" s="864">
        <v>209491.49</v>
      </c>
      <c r="G77" s="864">
        <v>40095.519999999997</v>
      </c>
      <c r="H77" s="725">
        <f t="shared" si="0"/>
        <v>19.139450485554331</v>
      </c>
      <c r="J77" s="890"/>
      <c r="K77" s="704"/>
      <c r="L77" s="704"/>
      <c r="M77" s="704"/>
    </row>
    <row r="78" spans="1:14" s="138" customFormat="1" ht="12" customHeight="1" thickBot="1" x14ac:dyDescent="0.25">
      <c r="A78" s="715">
        <v>92015</v>
      </c>
      <c r="B78" s="1499" t="s">
        <v>230</v>
      </c>
      <c r="C78" s="1499"/>
      <c r="D78" s="1499"/>
      <c r="E78" s="864">
        <v>20850</v>
      </c>
      <c r="F78" s="864">
        <v>35825</v>
      </c>
      <c r="G78" s="864">
        <v>7066.37</v>
      </c>
      <c r="H78" s="725">
        <f t="shared" si="0"/>
        <v>19.724689462665737</v>
      </c>
      <c r="J78" s="890"/>
      <c r="K78" s="704"/>
      <c r="L78" s="704"/>
      <c r="M78" s="704"/>
      <c r="N78" s="704"/>
    </row>
    <row r="79" spans="1:14" s="138" customFormat="1" ht="14.25" customHeight="1" thickBot="1" x14ac:dyDescent="0.25">
      <c r="A79" s="683">
        <v>921</v>
      </c>
      <c r="B79" s="1393" t="s">
        <v>1711</v>
      </c>
      <c r="C79" s="1393"/>
      <c r="D79" s="1393"/>
      <c r="E79" s="679">
        <f>E80</f>
        <v>0</v>
      </c>
      <c r="F79" s="679">
        <f>F80</f>
        <v>93.15</v>
      </c>
      <c r="G79" s="679">
        <f>G80</f>
        <v>93.15</v>
      </c>
      <c r="H79" s="721">
        <f>G79/F79*100</f>
        <v>100</v>
      </c>
      <c r="J79" s="890"/>
      <c r="K79" s="704"/>
      <c r="L79" s="704"/>
      <c r="M79" s="704"/>
      <c r="N79" s="704"/>
    </row>
    <row r="80" spans="1:14" s="138" customFormat="1" ht="12" customHeight="1" thickBot="1" x14ac:dyDescent="0.25">
      <c r="A80" s="688">
        <v>92104</v>
      </c>
      <c r="B80" s="1429" t="s">
        <v>613</v>
      </c>
      <c r="C80" s="1429"/>
      <c r="D80" s="1429"/>
      <c r="E80" s="689">
        <v>0</v>
      </c>
      <c r="F80" s="689">
        <v>93.15</v>
      </c>
      <c r="G80" s="689">
        <v>93.15</v>
      </c>
      <c r="H80" s="726">
        <f>G80/F80*100</f>
        <v>100</v>
      </c>
      <c r="J80" s="890"/>
      <c r="K80" s="704"/>
      <c r="L80" s="704"/>
      <c r="M80" s="704"/>
      <c r="N80" s="704"/>
    </row>
    <row r="81" spans="1:14" s="703" customFormat="1" ht="14.25" customHeight="1" thickBot="1" x14ac:dyDescent="0.25">
      <c r="A81" s="683">
        <v>923</v>
      </c>
      <c r="B81" s="1393" t="s">
        <v>619</v>
      </c>
      <c r="C81" s="1393"/>
      <c r="D81" s="1393"/>
      <c r="E81" s="700">
        <f>SUM(E82:E90)</f>
        <v>304307.33</v>
      </c>
      <c r="F81" s="700">
        <f>SUM(F82:F90)</f>
        <v>2052447.8900000001</v>
      </c>
      <c r="G81" s="700">
        <f>SUM(G82:G90)</f>
        <v>1246347.6199999999</v>
      </c>
      <c r="H81" s="721">
        <f>G81/F81*100</f>
        <v>60.724933679071377</v>
      </c>
    </row>
    <row r="82" spans="1:14" s="12" customFormat="1" ht="12" customHeight="1" x14ac:dyDescent="0.2">
      <c r="A82" s="706">
        <v>92302</v>
      </c>
      <c r="B82" s="1511" t="s">
        <v>229</v>
      </c>
      <c r="C82" s="1511"/>
      <c r="D82" s="1511"/>
      <c r="E82" s="864">
        <v>7705</v>
      </c>
      <c r="F82" s="864">
        <v>238847.81</v>
      </c>
      <c r="G82" s="864">
        <v>123195.9</v>
      </c>
      <c r="H82" s="725">
        <f t="shared" si="0"/>
        <v>51.579246215403863</v>
      </c>
      <c r="J82" s="890"/>
      <c r="K82" s="701"/>
      <c r="L82" s="704"/>
      <c r="M82" s="701"/>
      <c r="N82" s="701"/>
    </row>
    <row r="83" spans="1:14" s="12" customFormat="1" ht="12" customHeight="1" x14ac:dyDescent="0.2">
      <c r="A83" s="715">
        <v>92303</v>
      </c>
      <c r="B83" s="1499" t="s">
        <v>225</v>
      </c>
      <c r="C83" s="1499"/>
      <c r="D83" s="1499"/>
      <c r="E83" s="864">
        <v>0</v>
      </c>
      <c r="F83" s="864">
        <v>167043.14000000001</v>
      </c>
      <c r="G83" s="864">
        <v>3535.45</v>
      </c>
      <c r="H83" s="725">
        <f t="shared" ref="H83:H110" si="1">G83/F83*100</f>
        <v>2.1164891895590561</v>
      </c>
      <c r="J83" s="890"/>
      <c r="K83" s="701"/>
      <c r="L83" s="704"/>
      <c r="M83" s="701"/>
      <c r="N83" s="701"/>
    </row>
    <row r="84" spans="1:14" s="12" customFormat="1" ht="12" customHeight="1" x14ac:dyDescent="0.2">
      <c r="A84" s="715">
        <v>92304</v>
      </c>
      <c r="B84" s="1500" t="s">
        <v>613</v>
      </c>
      <c r="C84" s="1500"/>
      <c r="D84" s="1500"/>
      <c r="E84" s="864">
        <v>1574.2</v>
      </c>
      <c r="F84" s="864">
        <v>92145.75</v>
      </c>
      <c r="G84" s="864">
        <v>21716.98</v>
      </c>
      <c r="H84" s="725">
        <f t="shared" si="1"/>
        <v>23.568075575921839</v>
      </c>
      <c r="J84" s="890"/>
      <c r="K84" s="701"/>
      <c r="L84" s="704"/>
      <c r="M84" s="701"/>
      <c r="N84" s="701"/>
    </row>
    <row r="85" spans="1:14" s="12" customFormat="1" ht="12" customHeight="1" x14ac:dyDescent="0.2">
      <c r="A85" s="715">
        <v>92305</v>
      </c>
      <c r="B85" s="1500" t="s">
        <v>238</v>
      </c>
      <c r="C85" s="1500"/>
      <c r="D85" s="1500"/>
      <c r="E85" s="864">
        <v>2488.4499999999998</v>
      </c>
      <c r="F85" s="864">
        <v>59662.27</v>
      </c>
      <c r="G85" s="864">
        <v>51955.83</v>
      </c>
      <c r="H85" s="725">
        <f t="shared" si="1"/>
        <v>87.083226970747191</v>
      </c>
      <c r="J85" s="890"/>
      <c r="K85" s="701"/>
      <c r="L85" s="704"/>
      <c r="M85" s="701"/>
      <c r="N85" s="701"/>
    </row>
    <row r="86" spans="1:14" s="12" customFormat="1" ht="12" customHeight="1" x14ac:dyDescent="0.2">
      <c r="A86" s="715">
        <v>92306</v>
      </c>
      <c r="B86" s="1500" t="s">
        <v>293</v>
      </c>
      <c r="C86" s="1500"/>
      <c r="D86" s="1500"/>
      <c r="E86" s="864">
        <v>86481.63</v>
      </c>
      <c r="F86" s="864">
        <v>771680.99</v>
      </c>
      <c r="G86" s="864">
        <v>592905.93999999994</v>
      </c>
      <c r="H86" s="725">
        <f t="shared" si="1"/>
        <v>76.833036926308111</v>
      </c>
      <c r="J86" s="890"/>
      <c r="K86" s="701"/>
      <c r="L86" s="704"/>
      <c r="M86" s="701"/>
      <c r="N86" s="701"/>
    </row>
    <row r="87" spans="1:14" s="12" customFormat="1" ht="12" customHeight="1" x14ac:dyDescent="0.2">
      <c r="A87" s="715">
        <v>92307</v>
      </c>
      <c r="B87" s="1500" t="s">
        <v>294</v>
      </c>
      <c r="C87" s="1500"/>
      <c r="D87" s="1500"/>
      <c r="E87" s="864">
        <v>11238.05</v>
      </c>
      <c r="F87" s="864">
        <v>16335.33</v>
      </c>
      <c r="G87" s="864">
        <v>5800.99</v>
      </c>
      <c r="H87" s="725">
        <f t="shared" si="1"/>
        <v>35.511924154577841</v>
      </c>
      <c r="J87" s="890"/>
      <c r="K87" s="701"/>
      <c r="L87" s="704"/>
      <c r="M87" s="701"/>
      <c r="N87" s="701"/>
    </row>
    <row r="88" spans="1:14" s="12" customFormat="1" ht="12" customHeight="1" x14ac:dyDescent="0.2">
      <c r="A88" s="715">
        <v>92308</v>
      </c>
      <c r="B88" s="1499" t="s">
        <v>295</v>
      </c>
      <c r="C88" s="1499"/>
      <c r="D88" s="1499"/>
      <c r="E88" s="864">
        <v>0</v>
      </c>
      <c r="F88" s="864">
        <v>96.83</v>
      </c>
      <c r="G88" s="864">
        <v>96.83</v>
      </c>
      <c r="H88" s="725">
        <f t="shared" si="1"/>
        <v>100</v>
      </c>
      <c r="J88" s="890"/>
      <c r="K88" s="701"/>
      <c r="L88" s="704"/>
      <c r="M88" s="701"/>
      <c r="N88" s="701"/>
    </row>
    <row r="89" spans="1:14" s="12" customFormat="1" ht="12" customHeight="1" x14ac:dyDescent="0.2">
      <c r="A89" s="715">
        <v>92309</v>
      </c>
      <c r="B89" s="1499" t="s">
        <v>296</v>
      </c>
      <c r="C89" s="1499"/>
      <c r="D89" s="1499"/>
      <c r="E89" s="864">
        <v>0</v>
      </c>
      <c r="F89" s="864">
        <v>3.79</v>
      </c>
      <c r="G89" s="864">
        <v>3.79</v>
      </c>
      <c r="H89" s="725">
        <f t="shared" si="1"/>
        <v>100</v>
      </c>
      <c r="J89" s="890"/>
      <c r="K89" s="701"/>
      <c r="L89" s="704"/>
      <c r="M89" s="701"/>
      <c r="N89" s="701"/>
    </row>
    <row r="90" spans="1:14" s="12" customFormat="1" ht="12" customHeight="1" thickBot="1" x14ac:dyDescent="0.25">
      <c r="A90" s="716">
        <v>92314</v>
      </c>
      <c r="B90" s="876" t="s">
        <v>228</v>
      </c>
      <c r="C90" s="876"/>
      <c r="D90" s="876"/>
      <c r="E90" s="883">
        <v>194820</v>
      </c>
      <c r="F90" s="883">
        <v>706631.98</v>
      </c>
      <c r="G90" s="883">
        <v>447135.91</v>
      </c>
      <c r="H90" s="728">
        <f t="shared" si="1"/>
        <v>63.277055476600417</v>
      </c>
      <c r="J90" s="890"/>
      <c r="K90" s="701"/>
      <c r="L90" s="704"/>
      <c r="M90" s="701"/>
      <c r="N90" s="701"/>
    </row>
    <row r="91" spans="1:14" s="703" customFormat="1" ht="15" customHeight="1" thickBot="1" x14ac:dyDescent="0.25">
      <c r="A91" s="683">
        <v>924</v>
      </c>
      <c r="B91" s="1393" t="s">
        <v>620</v>
      </c>
      <c r="C91" s="1393"/>
      <c r="D91" s="1393"/>
      <c r="E91" s="700">
        <f>SUM(E92:E93)</f>
        <v>14300</v>
      </c>
      <c r="F91" s="700">
        <f>SUM(F92:F93)</f>
        <v>14300</v>
      </c>
      <c r="G91" s="700">
        <f>SUM(G92:G93)</f>
        <v>7371.31</v>
      </c>
      <c r="H91" s="721">
        <f>G91/F91*100</f>
        <v>51.547622377622382</v>
      </c>
    </row>
    <row r="92" spans="1:14" s="12" customFormat="1" ht="12" customHeight="1" x14ac:dyDescent="0.2">
      <c r="A92" s="879">
        <v>92403</v>
      </c>
      <c r="B92" s="1518" t="s">
        <v>225</v>
      </c>
      <c r="C92" s="1518"/>
      <c r="D92" s="1518"/>
      <c r="E92" s="880">
        <v>14300</v>
      </c>
      <c r="F92" s="880">
        <v>11900</v>
      </c>
      <c r="G92" s="880">
        <v>7068.81</v>
      </c>
      <c r="H92" s="881">
        <f t="shared" si="1"/>
        <v>59.401764705882357</v>
      </c>
      <c r="J92" s="701"/>
      <c r="K92" s="701"/>
      <c r="L92" s="701"/>
      <c r="M92" s="701"/>
      <c r="N92" s="701"/>
    </row>
    <row r="93" spans="1:14" s="12" customFormat="1" ht="12" customHeight="1" thickBot="1" x14ac:dyDescent="0.25">
      <c r="A93" s="706">
        <v>92409</v>
      </c>
      <c r="B93" s="1511" t="s">
        <v>296</v>
      </c>
      <c r="C93" s="1511"/>
      <c r="D93" s="1511"/>
      <c r="E93" s="878">
        <v>0</v>
      </c>
      <c r="F93" s="878">
        <v>2400</v>
      </c>
      <c r="G93" s="878">
        <v>302.5</v>
      </c>
      <c r="H93" s="722">
        <f t="shared" si="1"/>
        <v>12.604166666666666</v>
      </c>
      <c r="J93" s="701"/>
      <c r="K93" s="701"/>
      <c r="L93" s="701"/>
      <c r="M93" s="701"/>
      <c r="N93" s="701"/>
    </row>
    <row r="94" spans="1:14" s="657" customFormat="1" ht="15" customHeight="1" thickBot="1" x14ac:dyDescent="0.25">
      <c r="A94" s="683">
        <v>925</v>
      </c>
      <c r="B94" s="1393" t="s">
        <v>621</v>
      </c>
      <c r="C94" s="1393"/>
      <c r="D94" s="1393"/>
      <c r="E94" s="700">
        <f>E95</f>
        <v>8846.61</v>
      </c>
      <c r="F94" s="700">
        <f>F95</f>
        <v>15435.99</v>
      </c>
      <c r="G94" s="700">
        <f>G95</f>
        <v>6081.12</v>
      </c>
      <c r="H94" s="721">
        <f>G94/F94*100</f>
        <v>39.395723889429831</v>
      </c>
    </row>
    <row r="95" spans="1:14" s="12" customFormat="1" ht="12" customHeight="1" thickBot="1" x14ac:dyDescent="0.25">
      <c r="A95" s="688">
        <v>92515</v>
      </c>
      <c r="B95" s="1429" t="s">
        <v>230</v>
      </c>
      <c r="C95" s="1429"/>
      <c r="D95" s="1429"/>
      <c r="E95" s="885">
        <v>8846.61</v>
      </c>
      <c r="F95" s="885">
        <v>15435.99</v>
      </c>
      <c r="G95" s="885">
        <v>6081.12</v>
      </c>
      <c r="H95" s="726">
        <f t="shared" si="1"/>
        <v>39.395723889429831</v>
      </c>
    </row>
    <row r="96" spans="1:14" s="703" customFormat="1" ht="15" customHeight="1" thickBot="1" x14ac:dyDescent="0.25">
      <c r="A96" s="692">
        <v>926</v>
      </c>
      <c r="B96" s="1403" t="s">
        <v>622</v>
      </c>
      <c r="C96" s="1404"/>
      <c r="D96" s="1404"/>
      <c r="E96" s="700">
        <f>SUM(E97:E104)</f>
        <v>110500</v>
      </c>
      <c r="F96" s="700">
        <f>SUM(F97:F104)</f>
        <v>143774.53000000003</v>
      </c>
      <c r="G96" s="700">
        <f>SUM(G97:G104)</f>
        <v>98752.16</v>
      </c>
      <c r="H96" s="721">
        <f>G96/F96*100</f>
        <v>68.685434061234616</v>
      </c>
    </row>
    <row r="97" spans="1:9" s="138" customFormat="1" ht="12" customHeight="1" x14ac:dyDescent="0.2">
      <c r="A97" s="895">
        <v>92601</v>
      </c>
      <c r="B97" s="1516" t="s">
        <v>291</v>
      </c>
      <c r="C97" s="1517"/>
      <c r="D97" s="1517"/>
      <c r="E97" s="880">
        <v>14800</v>
      </c>
      <c r="F97" s="880">
        <v>11668.04</v>
      </c>
      <c r="G97" s="880">
        <v>10448.700000000001</v>
      </c>
      <c r="H97" s="881">
        <f t="shared" si="1"/>
        <v>89.549744430084232</v>
      </c>
    </row>
    <row r="98" spans="1:9" s="138" customFormat="1" ht="12" customHeight="1" x14ac:dyDescent="0.2">
      <c r="A98" s="706">
        <v>92602</v>
      </c>
      <c r="B98" s="1509" t="s">
        <v>229</v>
      </c>
      <c r="C98" s="1510"/>
      <c r="D98" s="1510"/>
      <c r="E98" s="864">
        <v>31900</v>
      </c>
      <c r="F98" s="864">
        <v>37940.480000000003</v>
      </c>
      <c r="G98" s="864">
        <v>33568.32</v>
      </c>
      <c r="H98" s="725">
        <f t="shared" si="1"/>
        <v>88.47626598292905</v>
      </c>
    </row>
    <row r="99" spans="1:9" s="138" customFormat="1" ht="12" customHeight="1" x14ac:dyDescent="0.2">
      <c r="A99" s="691">
        <v>92604</v>
      </c>
      <c r="B99" s="1512" t="s">
        <v>613</v>
      </c>
      <c r="C99" s="1513"/>
      <c r="D99" s="1513"/>
      <c r="E99" s="864">
        <v>23980</v>
      </c>
      <c r="F99" s="864">
        <v>22582.47</v>
      </c>
      <c r="G99" s="864">
        <v>20313.89</v>
      </c>
      <c r="H99" s="725">
        <f t="shared" si="1"/>
        <v>89.954243269226069</v>
      </c>
    </row>
    <row r="100" spans="1:9" s="138" customFormat="1" ht="12" customHeight="1" x14ac:dyDescent="0.2">
      <c r="A100" s="685">
        <v>92605</v>
      </c>
      <c r="B100" s="1500" t="s">
        <v>238</v>
      </c>
      <c r="C100" s="1500"/>
      <c r="D100" s="1504"/>
      <c r="E100" s="864">
        <v>1000</v>
      </c>
      <c r="F100" s="864">
        <v>500</v>
      </c>
      <c r="G100" s="864">
        <v>428.66</v>
      </c>
      <c r="H100" s="725">
        <f t="shared" si="1"/>
        <v>85.732000000000014</v>
      </c>
    </row>
    <row r="101" spans="1:9" s="138" customFormat="1" ht="12" customHeight="1" x14ac:dyDescent="0.2">
      <c r="A101" s="686">
        <v>92606</v>
      </c>
      <c r="B101" s="1514" t="s">
        <v>293</v>
      </c>
      <c r="C101" s="1515"/>
      <c r="D101" s="1515"/>
      <c r="E101" s="864">
        <v>6600</v>
      </c>
      <c r="F101" s="864">
        <v>26179.439999999999</v>
      </c>
      <c r="G101" s="864">
        <v>7884.41</v>
      </c>
      <c r="H101" s="725">
        <f t="shared" si="1"/>
        <v>30.116801581699228</v>
      </c>
    </row>
    <row r="102" spans="1:9" s="138" customFormat="1" ht="12" customHeight="1" x14ac:dyDescent="0.2">
      <c r="A102" s="691">
        <v>92607</v>
      </c>
      <c r="B102" s="707" t="s">
        <v>294</v>
      </c>
      <c r="C102" s="708"/>
      <c r="D102" s="708"/>
      <c r="E102" s="864">
        <v>15000</v>
      </c>
      <c r="F102" s="864">
        <v>18054.27</v>
      </c>
      <c r="G102" s="864">
        <v>13891.93</v>
      </c>
      <c r="H102" s="725">
        <f t="shared" si="1"/>
        <v>76.945398512374084</v>
      </c>
    </row>
    <row r="103" spans="1:9" s="138" customFormat="1" ht="12" customHeight="1" x14ac:dyDescent="0.2">
      <c r="A103" s="686">
        <v>92608</v>
      </c>
      <c r="B103" s="1499" t="s">
        <v>295</v>
      </c>
      <c r="C103" s="1499"/>
      <c r="D103" s="1484"/>
      <c r="E103" s="864">
        <v>15320</v>
      </c>
      <c r="F103" s="864">
        <v>24761.79</v>
      </c>
      <c r="G103" s="864">
        <v>10742.93</v>
      </c>
      <c r="H103" s="725">
        <f t="shared" si="1"/>
        <v>43.385110688686076</v>
      </c>
    </row>
    <row r="104" spans="1:9" s="138" customFormat="1" ht="12" customHeight="1" thickBot="1" x14ac:dyDescent="0.25">
      <c r="A104" s="888">
        <v>92609</v>
      </c>
      <c r="B104" s="1507" t="s">
        <v>296</v>
      </c>
      <c r="C104" s="1507"/>
      <c r="D104" s="1508"/>
      <c r="E104" s="883">
        <v>1900</v>
      </c>
      <c r="F104" s="883">
        <v>2088.04</v>
      </c>
      <c r="G104" s="883">
        <v>1473.32</v>
      </c>
      <c r="H104" s="728">
        <f t="shared" si="1"/>
        <v>70.559950958793891</v>
      </c>
    </row>
    <row r="105" spans="1:9" s="657" customFormat="1" ht="15" customHeight="1" thickBot="1" x14ac:dyDescent="0.25">
      <c r="A105" s="891">
        <v>931</v>
      </c>
      <c r="B105" s="1505" t="s">
        <v>623</v>
      </c>
      <c r="C105" s="1506"/>
      <c r="D105" s="1506"/>
      <c r="E105" s="889">
        <f>E106</f>
        <v>5000</v>
      </c>
      <c r="F105" s="889">
        <f>F106</f>
        <v>140076.1</v>
      </c>
      <c r="G105" s="889">
        <f>G106</f>
        <v>121991.78</v>
      </c>
      <c r="H105" s="877">
        <f>G105/F105*100</f>
        <v>87.08964627084849</v>
      </c>
      <c r="I105" s="703"/>
    </row>
    <row r="106" spans="1:9" s="12" customFormat="1" ht="12" customHeight="1" thickBot="1" x14ac:dyDescent="0.25">
      <c r="A106" s="686">
        <v>93101</v>
      </c>
      <c r="B106" s="1497" t="s">
        <v>291</v>
      </c>
      <c r="C106" s="1498"/>
      <c r="D106" s="1498"/>
      <c r="E106" s="705">
        <v>5000</v>
      </c>
      <c r="F106" s="705">
        <v>140076.1</v>
      </c>
      <c r="G106" s="705">
        <v>121991.78</v>
      </c>
      <c r="H106" s="724">
        <f t="shared" si="1"/>
        <v>87.08964627084849</v>
      </c>
      <c r="I106" s="704"/>
    </row>
    <row r="107" spans="1:9" s="657" customFormat="1" ht="15" customHeight="1" thickBot="1" x14ac:dyDescent="0.25">
      <c r="A107" s="692">
        <v>932</v>
      </c>
      <c r="B107" s="1403" t="s">
        <v>624</v>
      </c>
      <c r="C107" s="1404"/>
      <c r="D107" s="1404"/>
      <c r="E107" s="700">
        <f>E108</f>
        <v>18000</v>
      </c>
      <c r="F107" s="700">
        <f>F108</f>
        <v>44647.76</v>
      </c>
      <c r="G107" s="700">
        <f>G108</f>
        <v>20238.09</v>
      </c>
      <c r="H107" s="721">
        <f>G107/F107*100</f>
        <v>45.328343460007844</v>
      </c>
      <c r="I107" s="703"/>
    </row>
    <row r="108" spans="1:9" s="12" customFormat="1" ht="12" customHeight="1" thickBot="1" x14ac:dyDescent="0.25">
      <c r="A108" s="886">
        <v>93208</v>
      </c>
      <c r="B108" s="1430" t="s">
        <v>295</v>
      </c>
      <c r="C108" s="1494"/>
      <c r="D108" s="1494"/>
      <c r="E108" s="885">
        <v>18000</v>
      </c>
      <c r="F108" s="885">
        <v>44647.76</v>
      </c>
      <c r="G108" s="885">
        <v>20238.09</v>
      </c>
      <c r="H108" s="726">
        <f t="shared" si="1"/>
        <v>45.328343460007844</v>
      </c>
      <c r="I108" s="704"/>
    </row>
    <row r="109" spans="1:9" s="657" customFormat="1" ht="15" customHeight="1" thickBot="1" x14ac:dyDescent="0.25">
      <c r="A109" s="692">
        <v>934</v>
      </c>
      <c r="B109" s="1403" t="s">
        <v>781</v>
      </c>
      <c r="C109" s="1404"/>
      <c r="D109" s="1404"/>
      <c r="E109" s="700">
        <f>E110</f>
        <v>2000</v>
      </c>
      <c r="F109" s="700">
        <f>F110</f>
        <v>7052.51</v>
      </c>
      <c r="G109" s="700">
        <f>G110</f>
        <v>4239.37</v>
      </c>
      <c r="H109" s="721">
        <f>G109/F109*100</f>
        <v>60.111506399849127</v>
      </c>
      <c r="I109" s="703"/>
    </row>
    <row r="110" spans="1:9" s="12" customFormat="1" ht="12" customHeight="1" thickBot="1" x14ac:dyDescent="0.25">
      <c r="A110" s="886">
        <v>93408</v>
      </c>
      <c r="B110" s="1430" t="s">
        <v>295</v>
      </c>
      <c r="C110" s="1494"/>
      <c r="D110" s="1494"/>
      <c r="E110" s="885">
        <v>2000</v>
      </c>
      <c r="F110" s="885">
        <v>7052.51</v>
      </c>
      <c r="G110" s="885">
        <v>4239.37</v>
      </c>
      <c r="H110" s="726">
        <f t="shared" si="1"/>
        <v>60.111506399849127</v>
      </c>
      <c r="I110" s="704"/>
    </row>
    <row r="111" spans="1:9" s="657" customFormat="1" ht="21" customHeight="1" thickBot="1" x14ac:dyDescent="0.25">
      <c r="A111" s="1501" t="s">
        <v>1709</v>
      </c>
      <c r="B111" s="1502"/>
      <c r="C111" s="1502"/>
      <c r="D111" s="1503"/>
      <c r="E111" s="892">
        <f>SUM(E109,E107,E105,E96,E94,E91,E81,E68,E54,E45,E43,E27,E19,E13,E11,E8)</f>
        <v>3458233.3500000006</v>
      </c>
      <c r="F111" s="892">
        <f>SUM(F109,F107,F105,F96,F94,F91,F81,F68,F54,F45,F43,F27,F19,F13,F11,F8,F79)</f>
        <v>14220991.1</v>
      </c>
      <c r="G111" s="893">
        <f>SUM(G109,G107,G105,G96,G94,G91,G81,G68,G54,G45,G43,G27,G19,G13,G11,G8,G79)</f>
        <v>12312915.380000001</v>
      </c>
      <c r="H111" s="894">
        <f>G111/F111*100</f>
        <v>86.582681146604472</v>
      </c>
      <c r="I111" s="703"/>
    </row>
    <row r="112" spans="1:9" s="701" customFormat="1" x14ac:dyDescent="0.2">
      <c r="A112" s="718"/>
      <c r="B112" s="718"/>
      <c r="C112" s="718"/>
      <c r="D112" s="718"/>
      <c r="H112" s="729"/>
    </row>
    <row r="113" spans="1:9" s="701" customFormat="1" x14ac:dyDescent="0.2">
      <c r="A113" s="718"/>
      <c r="B113" s="718"/>
      <c r="C113" s="718"/>
      <c r="D113" s="718"/>
      <c r="E113" s="896"/>
      <c r="F113" s="896"/>
      <c r="G113" s="896"/>
      <c r="H113" s="730"/>
      <c r="I113" s="709"/>
    </row>
    <row r="114" spans="1:9" s="12" customFormat="1" x14ac:dyDescent="0.2">
      <c r="A114" s="710"/>
      <c r="B114" s="710"/>
      <c r="C114" s="710"/>
      <c r="D114" s="709"/>
      <c r="E114" s="1084"/>
      <c r="F114" s="711"/>
      <c r="G114" s="711"/>
      <c r="H114" s="727"/>
      <c r="I114" s="709"/>
    </row>
    <row r="115" spans="1:9" s="12" customFormat="1" x14ac:dyDescent="0.2">
      <c r="A115" s="712"/>
      <c r="B115" s="712"/>
      <c r="C115" s="713"/>
      <c r="D115" s="714"/>
      <c r="E115" s="1085"/>
      <c r="F115" s="714"/>
      <c r="G115" s="719"/>
      <c r="H115" s="730"/>
      <c r="I115" s="709"/>
    </row>
    <row r="116" spans="1:9" s="12" customFormat="1" x14ac:dyDescent="0.2">
      <c r="A116" s="709"/>
      <c r="B116" s="709"/>
      <c r="C116" s="709"/>
      <c r="D116" s="709"/>
      <c r="E116" s="896"/>
      <c r="F116" s="719"/>
      <c r="G116" s="709"/>
      <c r="H116" s="730"/>
      <c r="I116" s="709"/>
    </row>
    <row r="117" spans="1:9" s="12" customFormat="1" x14ac:dyDescent="0.2">
      <c r="A117" s="709"/>
      <c r="B117" s="709"/>
      <c r="C117" s="709"/>
      <c r="D117" s="709"/>
      <c r="E117" s="900"/>
      <c r="F117" s="719"/>
      <c r="G117" s="709"/>
      <c r="H117" s="730"/>
      <c r="I117" s="709"/>
    </row>
    <row r="118" spans="1:9" s="12" customFormat="1" x14ac:dyDescent="0.2">
      <c r="A118" s="709"/>
      <c r="B118" s="709"/>
      <c r="C118" s="709"/>
      <c r="D118" s="10"/>
      <c r="E118" s="709"/>
      <c r="F118" s="709"/>
      <c r="G118" s="709"/>
      <c r="H118" s="730"/>
      <c r="I118" s="709"/>
    </row>
    <row r="119" spans="1:9" x14ac:dyDescent="0.2">
      <c r="D119" s="10"/>
    </row>
    <row r="120" spans="1:9" x14ac:dyDescent="0.2">
      <c r="D120" s="10"/>
    </row>
    <row r="123" spans="1:9" x14ac:dyDescent="0.2">
      <c r="E123" s="4"/>
    </row>
  </sheetData>
  <mergeCells count="98">
    <mergeCell ref="G61:H61"/>
    <mergeCell ref="A63:H63"/>
    <mergeCell ref="A65:H65"/>
    <mergeCell ref="B89:D89"/>
    <mergeCell ref="B101:D101"/>
    <mergeCell ref="B82:D82"/>
    <mergeCell ref="B96:D96"/>
    <mergeCell ref="B97:D97"/>
    <mergeCell ref="B88:D88"/>
    <mergeCell ref="B95:D95"/>
    <mergeCell ref="B91:D91"/>
    <mergeCell ref="B92:D92"/>
    <mergeCell ref="B87:D87"/>
    <mergeCell ref="B77:D77"/>
    <mergeCell ref="B78:D78"/>
    <mergeCell ref="B80:D80"/>
    <mergeCell ref="B98:D98"/>
    <mergeCell ref="B93:D93"/>
    <mergeCell ref="B103:D103"/>
    <mergeCell ref="B99:D99"/>
    <mergeCell ref="B94:D94"/>
    <mergeCell ref="A111:D111"/>
    <mergeCell ref="B108:D108"/>
    <mergeCell ref="B110:D110"/>
    <mergeCell ref="B109:D109"/>
    <mergeCell ref="B100:D100"/>
    <mergeCell ref="B107:D107"/>
    <mergeCell ref="B105:D105"/>
    <mergeCell ref="B106:D106"/>
    <mergeCell ref="B104:D104"/>
    <mergeCell ref="B83:D83"/>
    <mergeCell ref="B85:D85"/>
    <mergeCell ref="B86:D86"/>
    <mergeCell ref="B84:D84"/>
    <mergeCell ref="B81:D81"/>
    <mergeCell ref="B79:D79"/>
    <mergeCell ref="B55:D55"/>
    <mergeCell ref="B67:D67"/>
    <mergeCell ref="B68:D68"/>
    <mergeCell ref="B69:D69"/>
    <mergeCell ref="B70:D70"/>
    <mergeCell ref="B71:D71"/>
    <mergeCell ref="B72:D72"/>
    <mergeCell ref="B74:D74"/>
    <mergeCell ref="B75:D75"/>
    <mergeCell ref="B76:D76"/>
    <mergeCell ref="B50:D50"/>
    <mergeCell ref="B51:D51"/>
    <mergeCell ref="B52:D52"/>
    <mergeCell ref="B53:D53"/>
    <mergeCell ref="B54:D54"/>
    <mergeCell ref="B44:D44"/>
    <mergeCell ref="B43:D43"/>
    <mergeCell ref="B49:D49"/>
    <mergeCell ref="B41:D41"/>
    <mergeCell ref="B42:D42"/>
    <mergeCell ref="B45:D45"/>
    <mergeCell ref="B46:D46"/>
    <mergeCell ref="B47:D47"/>
    <mergeCell ref="B48:D48"/>
    <mergeCell ref="B40:D40"/>
    <mergeCell ref="B20:D20"/>
    <mergeCell ref="B23:D23"/>
    <mergeCell ref="B27:D27"/>
    <mergeCell ref="B28:D28"/>
    <mergeCell ref="B30:D30"/>
    <mergeCell ref="B21:D21"/>
    <mergeCell ref="B22:D22"/>
    <mergeCell ref="B34:D34"/>
    <mergeCell ref="B35:D35"/>
    <mergeCell ref="B36:D36"/>
    <mergeCell ref="B37:D37"/>
    <mergeCell ref="B16:D16"/>
    <mergeCell ref="B17:D17"/>
    <mergeCell ref="B18:D18"/>
    <mergeCell ref="B38:D38"/>
    <mergeCell ref="B39:D39"/>
    <mergeCell ref="B9:D9"/>
    <mergeCell ref="B31:D31"/>
    <mergeCell ref="B32:D32"/>
    <mergeCell ref="B33:D33"/>
    <mergeCell ref="B73:D73"/>
    <mergeCell ref="B10:D10"/>
    <mergeCell ref="B11:D11"/>
    <mergeCell ref="B19:D19"/>
    <mergeCell ref="B12:D12"/>
    <mergeCell ref="B24:D24"/>
    <mergeCell ref="B25:D25"/>
    <mergeCell ref="B26:D26"/>
    <mergeCell ref="B29:D29"/>
    <mergeCell ref="B13:D13"/>
    <mergeCell ref="B14:D14"/>
    <mergeCell ref="B15:D15"/>
    <mergeCell ref="G1:H1"/>
    <mergeCell ref="A3:H3"/>
    <mergeCell ref="A5:H5"/>
    <mergeCell ref="B7:D7"/>
    <mergeCell ref="B8:D8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A1:F209"/>
  <sheetViews>
    <sheetView workbookViewId="0">
      <selection activeCell="G17" sqref="G17"/>
    </sheetView>
  </sheetViews>
  <sheetFormatPr defaultRowHeight="12.75" x14ac:dyDescent="0.2"/>
  <cols>
    <col min="1" max="1" width="4.5703125" style="874" customWidth="1"/>
    <col min="2" max="2" width="52.85546875" style="865" customWidth="1"/>
    <col min="3" max="3" width="9.85546875" style="871" bestFit="1" customWidth="1"/>
    <col min="4" max="4" width="11.28515625" style="618" bestFit="1" customWidth="1"/>
    <col min="5" max="5" width="11.140625" style="618" customWidth="1"/>
    <col min="6" max="6" width="16.7109375" style="872" customWidth="1"/>
    <col min="7" max="8" width="16.7109375" style="12" customWidth="1"/>
    <col min="9" max="16384" width="9.140625" style="12"/>
  </cols>
  <sheetData>
    <row r="1" spans="1:6" s="855" customFormat="1" ht="15" customHeight="1" x14ac:dyDescent="0.2">
      <c r="A1" s="87"/>
      <c r="B1" s="856"/>
      <c r="C1" s="88"/>
      <c r="D1" s="88"/>
      <c r="E1" s="93" t="s">
        <v>1748</v>
      </c>
    </row>
    <row r="2" spans="1:6" s="855" customFormat="1" ht="32.25" customHeight="1" x14ac:dyDescent="0.2">
      <c r="A2" s="1522" t="s">
        <v>849</v>
      </c>
      <c r="B2" s="1522"/>
      <c r="C2" s="1523"/>
      <c r="D2" s="1523"/>
      <c r="E2" s="1523"/>
    </row>
    <row r="3" spans="1:6" s="855" customFormat="1" ht="12.75" customHeight="1" x14ac:dyDescent="0.2">
      <c r="A3" s="89"/>
      <c r="B3" s="857"/>
      <c r="C3" s="90"/>
      <c r="D3" s="858"/>
      <c r="E3" s="858"/>
    </row>
    <row r="4" spans="1:6" s="855" customFormat="1" ht="15.75" customHeight="1" x14ac:dyDescent="0.2">
      <c r="A4" s="1524" t="s">
        <v>92</v>
      </c>
      <c r="B4" s="1524"/>
      <c r="C4" s="1525"/>
      <c r="D4" s="1525"/>
      <c r="E4" s="1525"/>
    </row>
    <row r="5" spans="1:6" s="855" customFormat="1" ht="13.5" customHeight="1" x14ac:dyDescent="0.2">
      <c r="A5" s="89"/>
      <c r="B5" s="859"/>
      <c r="C5" s="90"/>
      <c r="D5" s="858"/>
      <c r="E5" s="875" t="s">
        <v>91</v>
      </c>
    </row>
    <row r="6" spans="1:6" ht="24" customHeight="1" x14ac:dyDescent="0.2">
      <c r="A6" s="860" t="s">
        <v>34</v>
      </c>
      <c r="B6" s="861" t="s">
        <v>0</v>
      </c>
      <c r="C6" s="873" t="s">
        <v>1810</v>
      </c>
      <c r="D6" s="873" t="s">
        <v>914</v>
      </c>
      <c r="E6" s="873" t="s">
        <v>1811</v>
      </c>
      <c r="F6" s="12"/>
    </row>
    <row r="7" spans="1:6" ht="15.75" customHeight="1" x14ac:dyDescent="0.2">
      <c r="A7" s="1519" t="s">
        <v>460</v>
      </c>
      <c r="B7" s="1519"/>
      <c r="C7" s="1272">
        <f>C8+C13+C72+C78+C105+C147+C156+C163+C166+C170+C193+C173+C197+C202+C205</f>
        <v>304307.33</v>
      </c>
      <c r="D7" s="1272">
        <f>D8+D13+D72+D78+D105+D147+D156+D163+D166+D170+D193+D173+D197+D202+D205</f>
        <v>2052447.88747</v>
      </c>
      <c r="E7" s="1272">
        <f>E8+E13+E72+E78+E105+E147+E156+E163+E166+E170+E193+E173+E197+E202+E205</f>
        <v>1246347.6207399999</v>
      </c>
      <c r="F7" s="12"/>
    </row>
    <row r="8" spans="1:6" x14ac:dyDescent="0.2">
      <c r="A8" s="1273" t="s">
        <v>233</v>
      </c>
      <c r="B8" s="1273"/>
      <c r="C8" s="862">
        <f>SUM(C10:C12)</f>
        <v>300</v>
      </c>
      <c r="D8" s="862">
        <f>SUM(D10:D12)</f>
        <v>702.43399999999997</v>
      </c>
      <c r="E8" s="862">
        <f>SUM(E10:E12)</f>
        <v>702.43399999999997</v>
      </c>
    </row>
    <row r="9" spans="1:6" x14ac:dyDescent="0.2">
      <c r="A9" s="1274" t="s">
        <v>83</v>
      </c>
      <c r="B9" s="863" t="s">
        <v>55</v>
      </c>
      <c r="C9" s="862"/>
      <c r="D9" s="862"/>
      <c r="E9" s="862"/>
    </row>
    <row r="10" spans="1:6" x14ac:dyDescent="0.2">
      <c r="A10" s="1275">
        <v>2302</v>
      </c>
      <c r="B10" s="1276" t="s">
        <v>750</v>
      </c>
      <c r="C10" s="866">
        <v>300</v>
      </c>
      <c r="D10" s="866">
        <v>300</v>
      </c>
      <c r="E10" s="866">
        <v>300</v>
      </c>
    </row>
    <row r="11" spans="1:6" x14ac:dyDescent="0.2">
      <c r="A11" s="1277">
        <v>2306</v>
      </c>
      <c r="B11" s="1276" t="s">
        <v>1812</v>
      </c>
      <c r="C11" s="1156">
        <v>0</v>
      </c>
      <c r="D11" s="1156">
        <v>1.5940000000000001</v>
      </c>
      <c r="E11" s="1156">
        <v>1.5940000000000001</v>
      </c>
    </row>
    <row r="12" spans="1:6" ht="22.5" customHeight="1" x14ac:dyDescent="0.2">
      <c r="A12" s="1277">
        <v>2314</v>
      </c>
      <c r="B12" s="1276" t="s">
        <v>1813</v>
      </c>
      <c r="C12" s="1156">
        <v>0</v>
      </c>
      <c r="D12" s="1156">
        <v>400.84</v>
      </c>
      <c r="E12" s="1156">
        <v>400.84</v>
      </c>
    </row>
    <row r="13" spans="1:6" x14ac:dyDescent="0.2">
      <c r="A13" s="1116" t="s">
        <v>707</v>
      </c>
      <c r="B13" s="1117"/>
      <c r="C13" s="862">
        <f>SUM(C15:C71)</f>
        <v>178501.63</v>
      </c>
      <c r="D13" s="862">
        <f>SUM(D15:D71)</f>
        <v>1020185.036</v>
      </c>
      <c r="E13" s="862">
        <f>SUM(E15:E71)</f>
        <v>644511.77005000005</v>
      </c>
    </row>
    <row r="14" spans="1:6" x14ac:dyDescent="0.2">
      <c r="A14" s="1274" t="s">
        <v>83</v>
      </c>
      <c r="B14" s="1118" t="s">
        <v>55</v>
      </c>
      <c r="C14" s="862"/>
      <c r="D14" s="862"/>
      <c r="E14" s="862"/>
    </row>
    <row r="15" spans="1:6" x14ac:dyDescent="0.2">
      <c r="A15" s="1275">
        <v>2314</v>
      </c>
      <c r="B15" s="1276" t="s">
        <v>708</v>
      </c>
      <c r="C15" s="866">
        <v>600</v>
      </c>
      <c r="D15" s="866">
        <v>600</v>
      </c>
      <c r="E15" s="866">
        <v>550.58799999999997</v>
      </c>
    </row>
    <row r="16" spans="1:6" ht="22.5" customHeight="1" x14ac:dyDescent="0.2">
      <c r="A16" s="1275">
        <v>2314</v>
      </c>
      <c r="B16" s="1276" t="s">
        <v>1814</v>
      </c>
      <c r="C16" s="866">
        <v>400</v>
      </c>
      <c r="D16" s="866">
        <v>400</v>
      </c>
      <c r="E16" s="866">
        <v>44.261800000000001</v>
      </c>
    </row>
    <row r="17" spans="1:5" ht="12.75" customHeight="1" x14ac:dyDescent="0.2">
      <c r="A17" s="1275">
        <v>2314</v>
      </c>
      <c r="B17" s="1276" t="s">
        <v>709</v>
      </c>
      <c r="C17" s="866">
        <v>200</v>
      </c>
      <c r="D17" s="866">
        <v>200</v>
      </c>
      <c r="E17" s="866">
        <v>60.5</v>
      </c>
    </row>
    <row r="18" spans="1:5" ht="22.5" customHeight="1" x14ac:dyDescent="0.2">
      <c r="A18" s="1275">
        <v>2314</v>
      </c>
      <c r="B18" s="1276" t="s">
        <v>751</v>
      </c>
      <c r="C18" s="866">
        <v>400</v>
      </c>
      <c r="D18" s="866">
        <v>400</v>
      </c>
      <c r="E18" s="866">
        <v>44.261800000000001</v>
      </c>
    </row>
    <row r="19" spans="1:5" ht="22.5" customHeight="1" x14ac:dyDescent="0.2">
      <c r="A19" s="1275">
        <v>2314</v>
      </c>
      <c r="B19" s="1276" t="s">
        <v>868</v>
      </c>
      <c r="C19" s="866">
        <v>200</v>
      </c>
      <c r="D19" s="866">
        <v>15150</v>
      </c>
      <c r="E19" s="866">
        <v>9159.0856300000014</v>
      </c>
    </row>
    <row r="20" spans="1:5" ht="22.5" customHeight="1" x14ac:dyDescent="0.2">
      <c r="A20" s="1275">
        <v>2314</v>
      </c>
      <c r="B20" s="1276" t="s">
        <v>850</v>
      </c>
      <c r="C20" s="866">
        <v>200</v>
      </c>
      <c r="D20" s="866">
        <v>11050</v>
      </c>
      <c r="E20" s="866">
        <v>6889.6759199999997</v>
      </c>
    </row>
    <row r="21" spans="1:5" ht="22.5" customHeight="1" x14ac:dyDescent="0.2">
      <c r="A21" s="1275">
        <v>2314</v>
      </c>
      <c r="B21" s="1276" t="s">
        <v>869</v>
      </c>
      <c r="C21" s="866">
        <v>200</v>
      </c>
      <c r="D21" s="866">
        <v>200</v>
      </c>
      <c r="E21" s="866">
        <v>60.5</v>
      </c>
    </row>
    <row r="22" spans="1:5" ht="22.5" customHeight="1" x14ac:dyDescent="0.2">
      <c r="A22" s="1275">
        <v>2314</v>
      </c>
      <c r="B22" s="1276" t="s">
        <v>1815</v>
      </c>
      <c r="C22" s="866">
        <v>24800</v>
      </c>
      <c r="D22" s="866">
        <v>139800</v>
      </c>
      <c r="E22" s="866">
        <v>17390.515380000001</v>
      </c>
    </row>
    <row r="23" spans="1:5" x14ac:dyDescent="0.2">
      <c r="A23" s="1275">
        <v>2314</v>
      </c>
      <c r="B23" s="1276" t="s">
        <v>752</v>
      </c>
      <c r="C23" s="866">
        <v>100</v>
      </c>
      <c r="D23" s="866">
        <v>100</v>
      </c>
      <c r="E23" s="866">
        <v>0</v>
      </c>
    </row>
    <row r="24" spans="1:5" x14ac:dyDescent="0.2">
      <c r="A24" s="1275">
        <v>2314</v>
      </c>
      <c r="B24" s="1276" t="s">
        <v>870</v>
      </c>
      <c r="C24" s="866">
        <v>200</v>
      </c>
      <c r="D24" s="866">
        <v>200</v>
      </c>
      <c r="E24" s="866">
        <v>104.76180000000001</v>
      </c>
    </row>
    <row r="25" spans="1:5" ht="12.75" customHeight="1" x14ac:dyDescent="0.2">
      <c r="A25" s="1275">
        <v>2314</v>
      </c>
      <c r="B25" s="1276" t="s">
        <v>753</v>
      </c>
      <c r="C25" s="866">
        <v>200</v>
      </c>
      <c r="D25" s="866">
        <v>200</v>
      </c>
      <c r="E25" s="866">
        <v>104.76180000000001</v>
      </c>
    </row>
    <row r="26" spans="1:5" ht="12.75" customHeight="1" x14ac:dyDescent="0.2">
      <c r="A26" s="1275">
        <v>2314</v>
      </c>
      <c r="B26" s="1276" t="s">
        <v>1816</v>
      </c>
      <c r="C26" s="866">
        <v>200</v>
      </c>
      <c r="D26" s="866">
        <v>200</v>
      </c>
      <c r="E26" s="866">
        <v>97.622799999999998</v>
      </c>
    </row>
    <row r="27" spans="1:5" ht="22.5" customHeight="1" x14ac:dyDescent="0.2">
      <c r="A27" s="1275">
        <v>2314</v>
      </c>
      <c r="B27" s="1276" t="s">
        <v>754</v>
      </c>
      <c r="C27" s="866">
        <v>200</v>
      </c>
      <c r="D27" s="866">
        <v>200</v>
      </c>
      <c r="E27" s="866">
        <v>104.76180000000001</v>
      </c>
    </row>
    <row r="28" spans="1:5" ht="12.75" customHeight="1" x14ac:dyDescent="0.2">
      <c r="A28" s="1275">
        <v>2314</v>
      </c>
      <c r="B28" s="1276" t="s">
        <v>755</v>
      </c>
      <c r="C28" s="866">
        <v>200</v>
      </c>
      <c r="D28" s="866">
        <v>200</v>
      </c>
      <c r="E28" s="866">
        <v>0</v>
      </c>
    </row>
    <row r="29" spans="1:5" x14ac:dyDescent="0.2">
      <c r="A29" s="1275">
        <v>2314</v>
      </c>
      <c r="B29" s="1276" t="s">
        <v>756</v>
      </c>
      <c r="C29" s="866">
        <v>200</v>
      </c>
      <c r="D29" s="866">
        <v>6500</v>
      </c>
      <c r="E29" s="866">
        <v>5924.7761100000007</v>
      </c>
    </row>
    <row r="30" spans="1:5" x14ac:dyDescent="0.2">
      <c r="A30" s="1275">
        <v>2314</v>
      </c>
      <c r="B30" s="1276" t="s">
        <v>1817</v>
      </c>
      <c r="C30" s="866">
        <v>70</v>
      </c>
      <c r="D30" s="866">
        <v>2400</v>
      </c>
      <c r="E30" s="866">
        <v>1626.3602900000001</v>
      </c>
    </row>
    <row r="31" spans="1:5" x14ac:dyDescent="0.2">
      <c r="A31" s="1275">
        <v>2314</v>
      </c>
      <c r="B31" s="1276" t="s">
        <v>757</v>
      </c>
      <c r="C31" s="866">
        <v>6500</v>
      </c>
      <c r="D31" s="866">
        <v>16000</v>
      </c>
      <c r="E31" s="866">
        <v>15036.297329999999</v>
      </c>
    </row>
    <row r="32" spans="1:5" x14ac:dyDescent="0.2">
      <c r="A32" s="1275">
        <v>2314</v>
      </c>
      <c r="B32" s="1276" t="s">
        <v>710</v>
      </c>
      <c r="C32" s="866">
        <v>2000</v>
      </c>
      <c r="D32" s="866">
        <v>12000</v>
      </c>
      <c r="E32" s="866">
        <v>21.852599999999999</v>
      </c>
    </row>
    <row r="33" spans="1:5" x14ac:dyDescent="0.2">
      <c r="A33" s="1275">
        <v>2314</v>
      </c>
      <c r="B33" s="1276" t="s">
        <v>461</v>
      </c>
      <c r="C33" s="866">
        <v>2000</v>
      </c>
      <c r="D33" s="866">
        <v>2000</v>
      </c>
      <c r="E33" s="866">
        <v>0</v>
      </c>
    </row>
    <row r="34" spans="1:5" ht="22.5" customHeight="1" x14ac:dyDescent="0.2">
      <c r="A34" s="1275">
        <v>2314</v>
      </c>
      <c r="B34" s="1276" t="s">
        <v>758</v>
      </c>
      <c r="C34" s="866">
        <v>3000</v>
      </c>
      <c r="D34" s="866">
        <v>13000</v>
      </c>
      <c r="E34" s="866">
        <v>99.924999999999997</v>
      </c>
    </row>
    <row r="35" spans="1:5" x14ac:dyDescent="0.2">
      <c r="A35" s="1275">
        <v>2314</v>
      </c>
      <c r="B35" s="1276" t="s">
        <v>1818</v>
      </c>
      <c r="C35" s="866">
        <v>4000</v>
      </c>
      <c r="D35" s="866">
        <v>34000</v>
      </c>
      <c r="E35" s="866">
        <v>15683.644329999999</v>
      </c>
    </row>
    <row r="36" spans="1:5" x14ac:dyDescent="0.2">
      <c r="A36" s="1275">
        <v>2314</v>
      </c>
      <c r="B36" s="1276" t="s">
        <v>851</v>
      </c>
      <c r="C36" s="867">
        <v>7000</v>
      </c>
      <c r="D36" s="867">
        <v>15000</v>
      </c>
      <c r="E36" s="867">
        <v>14458.112560000001</v>
      </c>
    </row>
    <row r="37" spans="1:5" ht="22.5" customHeight="1" x14ac:dyDescent="0.2">
      <c r="A37" s="1278">
        <v>2306</v>
      </c>
      <c r="B37" s="1276" t="s">
        <v>1819</v>
      </c>
      <c r="C37" s="866">
        <v>0</v>
      </c>
      <c r="D37" s="866">
        <v>100</v>
      </c>
      <c r="E37" s="866">
        <v>21.64</v>
      </c>
    </row>
    <row r="38" spans="1:5" x14ac:dyDescent="0.2">
      <c r="A38" s="1275">
        <v>2306</v>
      </c>
      <c r="B38" s="1276" t="s">
        <v>711</v>
      </c>
      <c r="C38" s="866">
        <v>100</v>
      </c>
      <c r="D38" s="866">
        <v>100</v>
      </c>
      <c r="E38" s="866">
        <v>23.594999999999999</v>
      </c>
    </row>
    <row r="39" spans="1:5" x14ac:dyDescent="0.2">
      <c r="A39" s="1275">
        <v>2306</v>
      </c>
      <c r="B39" s="1276" t="s">
        <v>712</v>
      </c>
      <c r="C39" s="866">
        <v>500</v>
      </c>
      <c r="D39" s="866">
        <v>112067</v>
      </c>
      <c r="E39" s="866">
        <v>76052.715760000006</v>
      </c>
    </row>
    <row r="40" spans="1:5" x14ac:dyDescent="0.2">
      <c r="A40" s="1275">
        <v>2306</v>
      </c>
      <c r="B40" s="1276" t="s">
        <v>871</v>
      </c>
      <c r="C40" s="866">
        <v>20000</v>
      </c>
      <c r="D40" s="866">
        <v>105000</v>
      </c>
      <c r="E40" s="866">
        <v>96431.126730000004</v>
      </c>
    </row>
    <row r="41" spans="1:5" x14ac:dyDescent="0.2">
      <c r="A41" s="1275">
        <v>2306</v>
      </c>
      <c r="B41" s="1276" t="s">
        <v>713</v>
      </c>
      <c r="C41" s="866">
        <v>11331.63</v>
      </c>
      <c r="D41" s="866">
        <v>64831.63</v>
      </c>
      <c r="E41" s="866">
        <v>56865.827640000003</v>
      </c>
    </row>
    <row r="42" spans="1:5" x14ac:dyDescent="0.2">
      <c r="A42" s="1279">
        <v>2306</v>
      </c>
      <c r="B42" s="1276" t="s">
        <v>462</v>
      </c>
      <c r="C42" s="866">
        <v>100</v>
      </c>
      <c r="D42" s="866">
        <v>337</v>
      </c>
      <c r="E42" s="866">
        <v>0</v>
      </c>
    </row>
    <row r="43" spans="1:5" x14ac:dyDescent="0.2">
      <c r="A43" s="1275">
        <v>2306</v>
      </c>
      <c r="B43" s="1276" t="s">
        <v>463</v>
      </c>
      <c r="C43" s="866">
        <v>1000</v>
      </c>
      <c r="D43" s="866">
        <v>44498.406000000003</v>
      </c>
      <c r="E43" s="866">
        <v>33007.101649999997</v>
      </c>
    </row>
    <row r="44" spans="1:5" x14ac:dyDescent="0.2">
      <c r="A44" s="1275">
        <v>2306</v>
      </c>
      <c r="B44" s="1276" t="s">
        <v>464</v>
      </c>
      <c r="C44" s="866">
        <v>1500</v>
      </c>
      <c r="D44" s="866">
        <v>4500</v>
      </c>
      <c r="E44" s="866">
        <v>4356.0531200000005</v>
      </c>
    </row>
    <row r="45" spans="1:5" x14ac:dyDescent="0.2">
      <c r="A45" s="1275">
        <v>2306</v>
      </c>
      <c r="B45" s="1276" t="s">
        <v>465</v>
      </c>
      <c r="C45" s="866">
        <v>650</v>
      </c>
      <c r="D45" s="866">
        <v>112650</v>
      </c>
      <c r="E45" s="866">
        <v>95663.642110000001</v>
      </c>
    </row>
    <row r="46" spans="1:5" x14ac:dyDescent="0.2">
      <c r="A46" s="1275">
        <v>2306</v>
      </c>
      <c r="B46" s="1276" t="s">
        <v>466</v>
      </c>
      <c r="C46" s="866">
        <v>100</v>
      </c>
      <c r="D46" s="866">
        <v>2926</v>
      </c>
      <c r="E46" s="866">
        <v>0</v>
      </c>
    </row>
    <row r="47" spans="1:5" x14ac:dyDescent="0.2">
      <c r="A47" s="1275">
        <v>2306</v>
      </c>
      <c r="B47" s="1276" t="s">
        <v>714</v>
      </c>
      <c r="C47" s="866">
        <v>40000</v>
      </c>
      <c r="D47" s="866">
        <v>77000</v>
      </c>
      <c r="E47" s="866">
        <v>62430.916400000002</v>
      </c>
    </row>
    <row r="48" spans="1:5" x14ac:dyDescent="0.2">
      <c r="A48" s="1275">
        <v>2306</v>
      </c>
      <c r="B48" s="1276" t="s">
        <v>715</v>
      </c>
      <c r="C48" s="866">
        <v>500</v>
      </c>
      <c r="D48" s="866">
        <v>2770</v>
      </c>
      <c r="E48" s="866">
        <v>1189.309</v>
      </c>
    </row>
    <row r="49" spans="1:5" x14ac:dyDescent="0.2">
      <c r="A49" s="1275">
        <v>2306</v>
      </c>
      <c r="B49" s="1276" t="s">
        <v>716</v>
      </c>
      <c r="C49" s="866">
        <v>8000</v>
      </c>
      <c r="D49" s="866">
        <v>1500</v>
      </c>
      <c r="E49" s="866">
        <v>424.20087999999998</v>
      </c>
    </row>
    <row r="50" spans="1:5" ht="21" customHeight="1" x14ac:dyDescent="0.2">
      <c r="A50" s="12"/>
      <c r="B50" s="12"/>
      <c r="C50" s="12"/>
      <c r="D50" s="12"/>
      <c r="E50" s="12"/>
    </row>
    <row r="51" spans="1:5" x14ac:dyDescent="0.2">
      <c r="A51" s="87"/>
      <c r="B51" s="856"/>
      <c r="C51" s="88"/>
      <c r="D51" s="88"/>
      <c r="E51" s="93" t="s">
        <v>1749</v>
      </c>
    </row>
    <row r="52" spans="1:5" ht="32.25" customHeight="1" x14ac:dyDescent="0.2">
      <c r="A52" s="1520" t="s">
        <v>849</v>
      </c>
      <c r="B52" s="1520"/>
      <c r="C52" s="1521"/>
      <c r="D52" s="1521"/>
      <c r="E52" s="1521"/>
    </row>
    <row r="53" spans="1:5" ht="15" x14ac:dyDescent="0.2">
      <c r="A53" s="1269"/>
      <c r="B53" s="1270"/>
      <c r="C53" s="858"/>
      <c r="D53" s="858"/>
      <c r="E53" s="858"/>
    </row>
    <row r="54" spans="1:5" ht="15.75" x14ac:dyDescent="0.2">
      <c r="A54" s="1526" t="s">
        <v>92</v>
      </c>
      <c r="B54" s="1526"/>
      <c r="C54" s="1527"/>
      <c r="D54" s="1527"/>
      <c r="E54" s="1527"/>
    </row>
    <row r="55" spans="1:5" ht="15" x14ac:dyDescent="0.2">
      <c r="A55" s="1269"/>
      <c r="B55" s="1271"/>
      <c r="C55" s="858"/>
      <c r="D55" s="858"/>
      <c r="E55" s="875" t="s">
        <v>91</v>
      </c>
    </row>
    <row r="56" spans="1:5" ht="24" x14ac:dyDescent="0.2">
      <c r="A56" s="860" t="s">
        <v>34</v>
      </c>
      <c r="B56" s="861" t="s">
        <v>0</v>
      </c>
      <c r="C56" s="873" t="s">
        <v>1810</v>
      </c>
      <c r="D56" s="873" t="s">
        <v>914</v>
      </c>
      <c r="E56" s="873" t="s">
        <v>1811</v>
      </c>
    </row>
    <row r="57" spans="1:5" x14ac:dyDescent="0.2">
      <c r="A57" s="1116" t="s">
        <v>707</v>
      </c>
      <c r="B57" s="1117"/>
      <c r="C57" s="1528" t="s">
        <v>368</v>
      </c>
      <c r="D57" s="1529"/>
      <c r="E57" s="1530"/>
    </row>
    <row r="58" spans="1:5" x14ac:dyDescent="0.2">
      <c r="A58" s="1274" t="s">
        <v>83</v>
      </c>
      <c r="B58" s="1118" t="s">
        <v>55</v>
      </c>
      <c r="C58" s="1528" t="s">
        <v>368</v>
      </c>
      <c r="D58" s="1529"/>
      <c r="E58" s="1530"/>
    </row>
    <row r="59" spans="1:5" ht="22.5" x14ac:dyDescent="0.2">
      <c r="A59" s="1275">
        <v>2306</v>
      </c>
      <c r="B59" s="1276" t="s">
        <v>852</v>
      </c>
      <c r="C59" s="866">
        <v>100</v>
      </c>
      <c r="D59" s="866">
        <v>8600</v>
      </c>
      <c r="E59" s="866">
        <v>79.242899999999992</v>
      </c>
    </row>
    <row r="60" spans="1:5" x14ac:dyDescent="0.2">
      <c r="A60" s="1275">
        <v>2314</v>
      </c>
      <c r="B60" s="1276" t="s">
        <v>853</v>
      </c>
      <c r="C60" s="866">
        <v>4000</v>
      </c>
      <c r="D60" s="866">
        <v>4000</v>
      </c>
      <c r="E60" s="866">
        <v>145.19999999999999</v>
      </c>
    </row>
    <row r="61" spans="1:5" x14ac:dyDescent="0.2">
      <c r="A61" s="1275">
        <v>2306</v>
      </c>
      <c r="B61" s="1276" t="s">
        <v>1820</v>
      </c>
      <c r="C61" s="866">
        <v>500</v>
      </c>
      <c r="D61" s="866">
        <v>34573</v>
      </c>
      <c r="E61" s="866">
        <v>5346.2406799999999</v>
      </c>
    </row>
    <row r="62" spans="1:5" x14ac:dyDescent="0.2">
      <c r="A62" s="1275">
        <v>2306</v>
      </c>
      <c r="B62" s="1276" t="s">
        <v>1821</v>
      </c>
      <c r="C62" s="866">
        <v>100</v>
      </c>
      <c r="D62" s="866">
        <v>1100</v>
      </c>
      <c r="E62" s="866">
        <v>0</v>
      </c>
    </row>
    <row r="63" spans="1:5" ht="22.5" x14ac:dyDescent="0.2">
      <c r="A63" s="1275">
        <v>2306</v>
      </c>
      <c r="B63" s="1276" t="s">
        <v>1822</v>
      </c>
      <c r="C63" s="866">
        <v>1000</v>
      </c>
      <c r="D63" s="866">
        <v>2000</v>
      </c>
      <c r="E63" s="866">
        <v>52.828600000000002</v>
      </c>
    </row>
    <row r="64" spans="1:5" ht="22.5" x14ac:dyDescent="0.2">
      <c r="A64" s="1275">
        <v>2306</v>
      </c>
      <c r="B64" s="1276" t="s">
        <v>1823</v>
      </c>
      <c r="C64" s="866">
        <v>1000</v>
      </c>
      <c r="D64" s="866">
        <v>72000</v>
      </c>
      <c r="E64" s="866">
        <v>40365.555359999998</v>
      </c>
    </row>
    <row r="65" spans="1:5" x14ac:dyDescent="0.2">
      <c r="A65" s="1278">
        <v>2307</v>
      </c>
      <c r="B65" s="1276" t="s">
        <v>1824</v>
      </c>
      <c r="C65" s="1156">
        <v>9000</v>
      </c>
      <c r="D65" s="1156">
        <v>9000</v>
      </c>
      <c r="E65" s="1156">
        <v>0</v>
      </c>
    </row>
    <row r="66" spans="1:5" ht="22.5" x14ac:dyDescent="0.2">
      <c r="A66" s="1278">
        <v>2307</v>
      </c>
      <c r="B66" s="1276" t="s">
        <v>1825</v>
      </c>
      <c r="C66" s="1156">
        <v>200</v>
      </c>
      <c r="D66" s="1156">
        <v>0</v>
      </c>
      <c r="E66" s="1156">
        <v>0</v>
      </c>
    </row>
    <row r="67" spans="1:5" x14ac:dyDescent="0.2">
      <c r="A67" s="1278">
        <v>2307</v>
      </c>
      <c r="B67" s="1276" t="s">
        <v>867</v>
      </c>
      <c r="C67" s="1156">
        <v>500</v>
      </c>
      <c r="D67" s="1156">
        <v>500</v>
      </c>
      <c r="E67" s="1156">
        <v>0</v>
      </c>
    </row>
    <row r="68" spans="1:5" x14ac:dyDescent="0.2">
      <c r="A68" s="1279">
        <v>2314</v>
      </c>
      <c r="B68" s="1276" t="s">
        <v>855</v>
      </c>
      <c r="C68" s="866">
        <v>22600</v>
      </c>
      <c r="D68" s="866">
        <v>83762</v>
      </c>
      <c r="E68" s="866">
        <v>79571.813269999999</v>
      </c>
    </row>
    <row r="69" spans="1:5" ht="22.5" x14ac:dyDescent="0.2">
      <c r="A69" s="1275">
        <v>2314</v>
      </c>
      <c r="B69" s="1276" t="s">
        <v>759</v>
      </c>
      <c r="C69" s="866">
        <v>2650</v>
      </c>
      <c r="D69" s="866">
        <v>4250</v>
      </c>
      <c r="E69" s="866">
        <v>2954.6774999999998</v>
      </c>
    </row>
    <row r="70" spans="1:5" x14ac:dyDescent="0.2">
      <c r="A70" s="1275">
        <v>2314</v>
      </c>
      <c r="B70" s="1276" t="s">
        <v>856</v>
      </c>
      <c r="C70" s="866">
        <v>200</v>
      </c>
      <c r="D70" s="866">
        <v>2200</v>
      </c>
      <c r="E70" s="866">
        <v>2067.8184999999999</v>
      </c>
    </row>
    <row r="71" spans="1:5" x14ac:dyDescent="0.2">
      <c r="A71" s="1278">
        <v>2314</v>
      </c>
      <c r="B71" s="1281" t="s">
        <v>1826</v>
      </c>
      <c r="C71" s="1282">
        <v>0</v>
      </c>
      <c r="D71" s="1282">
        <v>120</v>
      </c>
      <c r="E71" s="1282">
        <v>0</v>
      </c>
    </row>
    <row r="72" spans="1:5" x14ac:dyDescent="0.2">
      <c r="A72" s="1119" t="s">
        <v>1827</v>
      </c>
      <c r="B72" s="1117"/>
      <c r="C72" s="862">
        <f>SUM(C74:C77)</f>
        <v>4000</v>
      </c>
      <c r="D72" s="862">
        <f>SUM(D74:D77)</f>
        <v>11670</v>
      </c>
      <c r="E72" s="862">
        <f>SUM(E74:E77)</f>
        <v>145.19999999999999</v>
      </c>
    </row>
    <row r="73" spans="1:5" x14ac:dyDescent="0.2">
      <c r="A73" s="1274" t="s">
        <v>83</v>
      </c>
      <c r="B73" s="1118" t="s">
        <v>55</v>
      </c>
      <c r="C73" s="862"/>
      <c r="D73" s="862"/>
      <c r="E73" s="862"/>
    </row>
    <row r="74" spans="1:5" ht="22.5" x14ac:dyDescent="0.2">
      <c r="A74" s="1278">
        <v>2314</v>
      </c>
      <c r="B74" s="1276" t="s">
        <v>1828</v>
      </c>
      <c r="C74" s="1156">
        <v>0</v>
      </c>
      <c r="D74" s="1156">
        <v>950</v>
      </c>
      <c r="E74" s="1156">
        <v>0</v>
      </c>
    </row>
    <row r="75" spans="1:5" ht="22.5" x14ac:dyDescent="0.2">
      <c r="A75" s="1278">
        <v>2314</v>
      </c>
      <c r="B75" s="1276" t="s">
        <v>1829</v>
      </c>
      <c r="C75" s="1156">
        <v>0</v>
      </c>
      <c r="D75" s="1156">
        <v>1240</v>
      </c>
      <c r="E75" s="1156">
        <v>0</v>
      </c>
    </row>
    <row r="76" spans="1:5" x14ac:dyDescent="0.2">
      <c r="A76" s="1278">
        <v>2314</v>
      </c>
      <c r="B76" s="1276" t="s">
        <v>1830</v>
      </c>
      <c r="C76" s="1156">
        <v>0</v>
      </c>
      <c r="D76" s="1156">
        <v>4480</v>
      </c>
      <c r="E76" s="1156">
        <v>0</v>
      </c>
    </row>
    <row r="77" spans="1:5" x14ac:dyDescent="0.2">
      <c r="A77" s="1278">
        <v>2314</v>
      </c>
      <c r="B77" s="1276" t="s">
        <v>854</v>
      </c>
      <c r="C77" s="866">
        <v>4000</v>
      </c>
      <c r="D77" s="866">
        <v>5000</v>
      </c>
      <c r="E77" s="866">
        <v>145.19999999999999</v>
      </c>
    </row>
    <row r="78" spans="1:5" x14ac:dyDescent="0.2">
      <c r="A78" s="1119" t="s">
        <v>857</v>
      </c>
      <c r="B78" s="1115"/>
      <c r="C78" s="862">
        <f>SUM(C80:C96)</f>
        <v>1709.05</v>
      </c>
      <c r="D78" s="862">
        <f>SUM(D80:D96)</f>
        <v>131364.20815999998</v>
      </c>
      <c r="E78" s="862">
        <f>SUM(E80:E96)</f>
        <v>128105.57715</v>
      </c>
    </row>
    <row r="79" spans="1:5" x14ac:dyDescent="0.2">
      <c r="A79" s="1274" t="s">
        <v>83</v>
      </c>
      <c r="B79" s="863" t="s">
        <v>55</v>
      </c>
      <c r="C79" s="862"/>
      <c r="D79" s="862"/>
      <c r="E79" s="862"/>
    </row>
    <row r="80" spans="1:5" ht="22.5" x14ac:dyDescent="0.2">
      <c r="A80" s="1275">
        <v>2309</v>
      </c>
      <c r="B80" s="1276" t="s">
        <v>1831</v>
      </c>
      <c r="C80" s="866">
        <v>0</v>
      </c>
      <c r="D80" s="866">
        <v>3.7908499999999998</v>
      </c>
      <c r="E80" s="866">
        <v>3.7908499999999998</v>
      </c>
    </row>
    <row r="81" spans="1:5" x14ac:dyDescent="0.2">
      <c r="A81" s="1275">
        <v>2302</v>
      </c>
      <c r="B81" s="1276" t="s">
        <v>717</v>
      </c>
      <c r="C81" s="866">
        <v>480</v>
      </c>
      <c r="D81" s="866">
        <v>800</v>
      </c>
      <c r="E81" s="866">
        <v>406.84100000000001</v>
      </c>
    </row>
    <row r="82" spans="1:5" x14ac:dyDescent="0.2">
      <c r="A82" s="1275">
        <v>2302</v>
      </c>
      <c r="B82" s="1276" t="s">
        <v>718</v>
      </c>
      <c r="C82" s="866">
        <v>250</v>
      </c>
      <c r="D82" s="866">
        <v>700</v>
      </c>
      <c r="E82" s="866">
        <v>410.40309999999999</v>
      </c>
    </row>
    <row r="83" spans="1:5" x14ac:dyDescent="0.2">
      <c r="A83" s="1275">
        <v>2302</v>
      </c>
      <c r="B83" s="1276" t="s">
        <v>1832</v>
      </c>
      <c r="C83" s="866">
        <v>510</v>
      </c>
      <c r="D83" s="866">
        <v>700</v>
      </c>
      <c r="E83" s="866">
        <v>94.86909</v>
      </c>
    </row>
    <row r="84" spans="1:5" x14ac:dyDescent="0.2">
      <c r="A84" s="1275">
        <v>2306</v>
      </c>
      <c r="B84" s="1276" t="s">
        <v>467</v>
      </c>
      <c r="C84" s="866">
        <v>0</v>
      </c>
      <c r="D84" s="866">
        <v>120594.35595999999</v>
      </c>
      <c r="E84" s="866">
        <v>120594.35595999999</v>
      </c>
    </row>
    <row r="85" spans="1:5" ht="22.5" x14ac:dyDescent="0.2">
      <c r="A85" s="1278">
        <v>2306</v>
      </c>
      <c r="B85" s="1276" t="s">
        <v>1833</v>
      </c>
      <c r="C85" s="1156">
        <v>0</v>
      </c>
      <c r="D85" s="1156">
        <v>1082</v>
      </c>
      <c r="E85" s="1156">
        <v>0</v>
      </c>
    </row>
    <row r="86" spans="1:5" x14ac:dyDescent="0.2">
      <c r="A86" s="1275">
        <v>2307</v>
      </c>
      <c r="B86" s="1276" t="s">
        <v>719</v>
      </c>
      <c r="C86" s="866">
        <v>187.5</v>
      </c>
      <c r="D86" s="866">
        <v>951.726</v>
      </c>
      <c r="E86" s="866">
        <v>448.94288</v>
      </c>
    </row>
    <row r="87" spans="1:5" x14ac:dyDescent="0.2">
      <c r="A87" s="1275">
        <v>2307</v>
      </c>
      <c r="B87" s="1276" t="s">
        <v>1834</v>
      </c>
      <c r="C87" s="866">
        <v>281.55</v>
      </c>
      <c r="D87" s="866">
        <v>281.55</v>
      </c>
      <c r="E87" s="866">
        <v>0</v>
      </c>
    </row>
    <row r="88" spans="1:5" x14ac:dyDescent="0.2">
      <c r="A88" s="1275">
        <v>2314</v>
      </c>
      <c r="B88" s="1276" t="s">
        <v>720</v>
      </c>
      <c r="C88" s="866">
        <v>0</v>
      </c>
      <c r="D88" s="866">
        <v>4129.9848499999998</v>
      </c>
      <c r="E88" s="866">
        <v>4122.57377</v>
      </c>
    </row>
    <row r="89" spans="1:5" x14ac:dyDescent="0.2">
      <c r="A89" s="1278">
        <v>2314</v>
      </c>
      <c r="B89" s="1276" t="s">
        <v>1835</v>
      </c>
      <c r="C89" s="866">
        <v>0</v>
      </c>
      <c r="D89" s="866">
        <v>100</v>
      </c>
      <c r="E89" s="866">
        <v>3</v>
      </c>
    </row>
    <row r="90" spans="1:5" x14ac:dyDescent="0.2">
      <c r="A90" s="1274" t="s">
        <v>83</v>
      </c>
      <c r="B90" s="863" t="s">
        <v>55</v>
      </c>
      <c r="C90" s="862"/>
      <c r="D90" s="862"/>
      <c r="E90" s="862"/>
    </row>
    <row r="91" spans="1:5" ht="22.5" x14ac:dyDescent="0.2">
      <c r="A91" s="1275">
        <v>2304</v>
      </c>
      <c r="B91" s="1276" t="s">
        <v>1836</v>
      </c>
      <c r="C91" s="866">
        <v>0</v>
      </c>
      <c r="D91" s="866">
        <v>37.043210000000002</v>
      </c>
      <c r="E91" s="866">
        <v>37.043210000000002</v>
      </c>
    </row>
    <row r="92" spans="1:5" ht="22.5" x14ac:dyDescent="0.2">
      <c r="A92" s="1275">
        <v>2304</v>
      </c>
      <c r="B92" s="1276" t="s">
        <v>1837</v>
      </c>
      <c r="C92" s="866">
        <v>0</v>
      </c>
      <c r="D92" s="866">
        <v>35.062010000000001</v>
      </c>
      <c r="E92" s="866">
        <v>35.062010000000001</v>
      </c>
    </row>
    <row r="93" spans="1:5" ht="22.5" x14ac:dyDescent="0.2">
      <c r="A93" s="1275">
        <v>2304</v>
      </c>
      <c r="B93" s="1276" t="s">
        <v>1838</v>
      </c>
      <c r="C93" s="866">
        <v>0</v>
      </c>
      <c r="D93" s="866">
        <v>35.155410000000003</v>
      </c>
      <c r="E93" s="866">
        <v>35.155410000000003</v>
      </c>
    </row>
    <row r="94" spans="1:5" ht="22.5" x14ac:dyDescent="0.2">
      <c r="A94" s="1275">
        <v>2304</v>
      </c>
      <c r="B94" s="1276" t="s">
        <v>1839</v>
      </c>
      <c r="C94" s="866">
        <v>0</v>
      </c>
      <c r="D94" s="866">
        <v>17.475159999999999</v>
      </c>
      <c r="E94" s="866">
        <v>17.475159999999999</v>
      </c>
    </row>
    <row r="95" spans="1:5" ht="22.5" x14ac:dyDescent="0.2">
      <c r="A95" s="1275">
        <v>2304</v>
      </c>
      <c r="B95" s="1276" t="s">
        <v>1840</v>
      </c>
      <c r="C95" s="866">
        <v>0</v>
      </c>
      <c r="D95" s="866">
        <v>17.514400000000002</v>
      </c>
      <c r="E95" s="866">
        <v>17.514400000000002</v>
      </c>
    </row>
    <row r="96" spans="1:5" x14ac:dyDescent="0.2">
      <c r="A96" s="1278">
        <v>2307</v>
      </c>
      <c r="B96" s="1276" t="s">
        <v>1841</v>
      </c>
      <c r="C96" s="1156">
        <v>0</v>
      </c>
      <c r="D96" s="1156">
        <v>1878.5503100000001</v>
      </c>
      <c r="E96" s="1156">
        <v>1878.5503100000001</v>
      </c>
    </row>
    <row r="97" spans="1:5" x14ac:dyDescent="0.2">
      <c r="A97" s="865"/>
      <c r="B97" s="1283"/>
      <c r="C97" s="1280"/>
      <c r="D97" s="1280"/>
      <c r="E97" s="1280"/>
    </row>
    <row r="98" spans="1:5" x14ac:dyDescent="0.2">
      <c r="A98" s="865"/>
      <c r="B98" s="1283"/>
      <c r="C98" s="1280"/>
      <c r="D98" s="1280"/>
      <c r="E98" s="1280"/>
    </row>
    <row r="99" spans="1:5" x14ac:dyDescent="0.2">
      <c r="A99" s="87"/>
      <c r="B99" s="856"/>
      <c r="C99" s="88"/>
      <c r="D99" s="88"/>
      <c r="E99" s="93" t="s">
        <v>1750</v>
      </c>
    </row>
    <row r="100" spans="1:5" ht="32.25" customHeight="1" x14ac:dyDescent="0.2">
      <c r="A100" s="1520" t="s">
        <v>849</v>
      </c>
      <c r="B100" s="1520"/>
      <c r="C100" s="1521"/>
      <c r="D100" s="1521"/>
      <c r="E100" s="1521"/>
    </row>
    <row r="101" spans="1:5" ht="15" x14ac:dyDescent="0.2">
      <c r="A101" s="1269"/>
      <c r="B101" s="1270"/>
      <c r="C101" s="858"/>
      <c r="D101" s="858"/>
      <c r="E101" s="858"/>
    </row>
    <row r="102" spans="1:5" ht="15.75" x14ac:dyDescent="0.2">
      <c r="A102" s="1526" t="s">
        <v>92</v>
      </c>
      <c r="B102" s="1526"/>
      <c r="C102" s="1527"/>
      <c r="D102" s="1527"/>
      <c r="E102" s="1527"/>
    </row>
    <row r="103" spans="1:5" ht="15" x14ac:dyDescent="0.2">
      <c r="A103" s="1269"/>
      <c r="B103" s="1271"/>
      <c r="C103" s="858"/>
      <c r="D103" s="858"/>
      <c r="E103" s="875" t="s">
        <v>91</v>
      </c>
    </row>
    <row r="104" spans="1:5" ht="24" x14ac:dyDescent="0.2">
      <c r="A104" s="860" t="s">
        <v>34</v>
      </c>
      <c r="B104" s="861" t="s">
        <v>0</v>
      </c>
      <c r="C104" s="873" t="s">
        <v>1810</v>
      </c>
      <c r="D104" s="873" t="s">
        <v>914</v>
      </c>
      <c r="E104" s="873" t="s">
        <v>1811</v>
      </c>
    </row>
    <row r="105" spans="1:5" x14ac:dyDescent="0.2">
      <c r="A105" s="1531" t="s">
        <v>721</v>
      </c>
      <c r="B105" s="1532"/>
      <c r="C105" s="862">
        <f>SUM(C107:C139)</f>
        <v>26490</v>
      </c>
      <c r="D105" s="862">
        <f>SUM(D107:D139)</f>
        <v>99639.16</v>
      </c>
      <c r="E105" s="862">
        <f>SUM(E107:E139)</f>
        <v>35167.431770000003</v>
      </c>
    </row>
    <row r="106" spans="1:5" x14ac:dyDescent="0.2">
      <c r="A106" s="1274" t="s">
        <v>83</v>
      </c>
      <c r="B106" s="863" t="s">
        <v>55</v>
      </c>
      <c r="C106" s="862"/>
      <c r="D106" s="862"/>
      <c r="E106" s="862"/>
    </row>
    <row r="107" spans="1:5" ht="22.5" x14ac:dyDescent="0.2">
      <c r="A107" s="1278">
        <v>2314</v>
      </c>
      <c r="B107" s="1276" t="s">
        <v>767</v>
      </c>
      <c r="C107" s="1156">
        <v>1500</v>
      </c>
      <c r="D107" s="1156">
        <v>100</v>
      </c>
      <c r="E107" s="1156">
        <v>0</v>
      </c>
    </row>
    <row r="108" spans="1:5" x14ac:dyDescent="0.2">
      <c r="A108" s="1278">
        <v>2314</v>
      </c>
      <c r="B108" s="1276" t="s">
        <v>722</v>
      </c>
      <c r="C108" s="1156">
        <v>100</v>
      </c>
      <c r="D108" s="1156">
        <v>100</v>
      </c>
      <c r="E108" s="1156">
        <v>48.4</v>
      </c>
    </row>
    <row r="109" spans="1:5" ht="22.5" x14ac:dyDescent="0.2">
      <c r="A109" s="1278">
        <v>2314</v>
      </c>
      <c r="B109" s="1276" t="s">
        <v>470</v>
      </c>
      <c r="C109" s="1156">
        <v>100</v>
      </c>
      <c r="D109" s="1156">
        <v>100</v>
      </c>
      <c r="E109" s="1156">
        <v>24.2</v>
      </c>
    </row>
    <row r="110" spans="1:5" ht="22.5" x14ac:dyDescent="0.2">
      <c r="A110" s="1278">
        <v>2314</v>
      </c>
      <c r="B110" s="1276" t="s">
        <v>768</v>
      </c>
      <c r="C110" s="1156">
        <v>1000</v>
      </c>
      <c r="D110" s="1156">
        <v>12000</v>
      </c>
      <c r="E110" s="1156">
        <v>4456.8142300000009</v>
      </c>
    </row>
    <row r="111" spans="1:5" ht="22.5" x14ac:dyDescent="0.2">
      <c r="A111" s="1278">
        <v>2314</v>
      </c>
      <c r="B111" s="1276" t="s">
        <v>769</v>
      </c>
      <c r="C111" s="1156">
        <v>1000</v>
      </c>
      <c r="D111" s="1156">
        <v>16000</v>
      </c>
      <c r="E111" s="1156">
        <v>15605.27219</v>
      </c>
    </row>
    <row r="112" spans="1:5" ht="22.5" x14ac:dyDescent="0.2">
      <c r="A112" s="1278">
        <v>2314</v>
      </c>
      <c r="B112" s="1276" t="s">
        <v>770</v>
      </c>
      <c r="C112" s="1156">
        <v>1000</v>
      </c>
      <c r="D112" s="1156">
        <v>500</v>
      </c>
      <c r="E112" s="1156">
        <v>35.695</v>
      </c>
    </row>
    <row r="113" spans="1:5" ht="22.5" x14ac:dyDescent="0.2">
      <c r="A113" s="1278">
        <v>2314</v>
      </c>
      <c r="B113" s="1276" t="s">
        <v>771</v>
      </c>
      <c r="C113" s="1156">
        <v>1000</v>
      </c>
      <c r="D113" s="1156">
        <v>500</v>
      </c>
      <c r="E113" s="1156">
        <v>35.695</v>
      </c>
    </row>
    <row r="114" spans="1:5" ht="22.5" x14ac:dyDescent="0.2">
      <c r="A114" s="1278">
        <v>2314</v>
      </c>
      <c r="B114" s="1276" t="s">
        <v>772</v>
      </c>
      <c r="C114" s="1156">
        <v>950</v>
      </c>
      <c r="D114" s="1156">
        <v>950</v>
      </c>
      <c r="E114" s="1156">
        <v>821.45690000000002</v>
      </c>
    </row>
    <row r="115" spans="1:5" x14ac:dyDescent="0.2">
      <c r="A115" s="1278">
        <v>2314</v>
      </c>
      <c r="B115" s="1276" t="s">
        <v>858</v>
      </c>
      <c r="C115" s="1156">
        <v>100</v>
      </c>
      <c r="D115" s="1156">
        <v>100</v>
      </c>
      <c r="E115" s="1156">
        <v>24.2</v>
      </c>
    </row>
    <row r="116" spans="1:5" ht="22.5" x14ac:dyDescent="0.2">
      <c r="A116" s="1278">
        <v>2314</v>
      </c>
      <c r="B116" s="1276" t="s">
        <v>1842</v>
      </c>
      <c r="C116" s="1156">
        <v>100</v>
      </c>
      <c r="D116" s="1156">
        <v>10600</v>
      </c>
      <c r="E116" s="1156">
        <v>0</v>
      </c>
    </row>
    <row r="117" spans="1:5" ht="22.5" x14ac:dyDescent="0.2">
      <c r="A117" s="1278">
        <v>2314</v>
      </c>
      <c r="B117" s="1276" t="s">
        <v>1843</v>
      </c>
      <c r="C117" s="1156">
        <v>0</v>
      </c>
      <c r="D117" s="1156">
        <v>500</v>
      </c>
      <c r="E117" s="1156">
        <v>35.695</v>
      </c>
    </row>
    <row r="118" spans="1:5" ht="22.5" x14ac:dyDescent="0.2">
      <c r="A118" s="1278">
        <v>2314</v>
      </c>
      <c r="B118" s="1276" t="s">
        <v>1844</v>
      </c>
      <c r="C118" s="1156">
        <v>0</v>
      </c>
      <c r="D118" s="1156">
        <v>500</v>
      </c>
      <c r="E118" s="1156">
        <v>35.695</v>
      </c>
    </row>
    <row r="119" spans="1:5" x14ac:dyDescent="0.2">
      <c r="A119" s="1278">
        <v>2314</v>
      </c>
      <c r="B119" s="1276" t="s">
        <v>1845</v>
      </c>
      <c r="C119" s="1156">
        <v>0</v>
      </c>
      <c r="D119" s="1156">
        <v>750</v>
      </c>
      <c r="E119" s="1156">
        <v>331.54</v>
      </c>
    </row>
    <row r="120" spans="1:5" x14ac:dyDescent="0.2">
      <c r="A120" s="1278">
        <v>2314</v>
      </c>
      <c r="B120" s="1276" t="s">
        <v>1846</v>
      </c>
      <c r="C120" s="1156">
        <v>0</v>
      </c>
      <c r="D120" s="1156">
        <v>350</v>
      </c>
      <c r="E120" s="1156">
        <v>0</v>
      </c>
    </row>
    <row r="121" spans="1:5" x14ac:dyDescent="0.2">
      <c r="A121" s="1278">
        <v>2314</v>
      </c>
      <c r="B121" s="1276" t="s">
        <v>1847</v>
      </c>
      <c r="C121" s="1156">
        <v>0</v>
      </c>
      <c r="D121" s="1156">
        <v>350</v>
      </c>
      <c r="E121" s="1156">
        <v>0</v>
      </c>
    </row>
    <row r="122" spans="1:5" x14ac:dyDescent="0.2">
      <c r="A122" s="1278">
        <v>2314</v>
      </c>
      <c r="B122" s="1276" t="s">
        <v>773</v>
      </c>
      <c r="C122" s="1156">
        <v>100</v>
      </c>
      <c r="D122" s="1156">
        <v>100</v>
      </c>
      <c r="E122" s="1156">
        <v>0</v>
      </c>
    </row>
    <row r="123" spans="1:5" ht="22.5" x14ac:dyDescent="0.2">
      <c r="A123" s="1278">
        <v>2314</v>
      </c>
      <c r="B123" s="1276" t="s">
        <v>859</v>
      </c>
      <c r="C123" s="1156">
        <v>2350</v>
      </c>
      <c r="D123" s="1156">
        <v>9500</v>
      </c>
      <c r="E123" s="1156">
        <v>0</v>
      </c>
    </row>
    <row r="124" spans="1:5" ht="22.5" x14ac:dyDescent="0.2">
      <c r="A124" s="1278">
        <v>2314</v>
      </c>
      <c r="B124" s="1276" t="s">
        <v>774</v>
      </c>
      <c r="C124" s="1156">
        <v>2700</v>
      </c>
      <c r="D124" s="1156">
        <v>6500</v>
      </c>
      <c r="E124" s="1156">
        <v>5399.3304000000007</v>
      </c>
    </row>
    <row r="125" spans="1:5" ht="22.5" x14ac:dyDescent="0.2">
      <c r="A125" s="1278">
        <v>2302</v>
      </c>
      <c r="B125" s="1276" t="s">
        <v>760</v>
      </c>
      <c r="C125" s="1156">
        <v>700</v>
      </c>
      <c r="D125" s="1156">
        <v>1420</v>
      </c>
      <c r="E125" s="1156">
        <v>1114.713</v>
      </c>
    </row>
    <row r="126" spans="1:5" ht="22.5" x14ac:dyDescent="0.2">
      <c r="A126" s="1278">
        <v>2302</v>
      </c>
      <c r="B126" s="1276" t="s">
        <v>1848</v>
      </c>
      <c r="C126" s="1156">
        <v>1210</v>
      </c>
      <c r="D126" s="1156">
        <v>2390</v>
      </c>
      <c r="E126" s="1156">
        <v>0.23297999999999999</v>
      </c>
    </row>
    <row r="127" spans="1:5" ht="22.5" x14ac:dyDescent="0.2">
      <c r="A127" s="1278">
        <v>2302</v>
      </c>
      <c r="B127" s="1276" t="s">
        <v>761</v>
      </c>
      <c r="C127" s="1156">
        <v>500</v>
      </c>
      <c r="D127" s="1156">
        <v>1500</v>
      </c>
      <c r="E127" s="1156">
        <v>65.659509999999997</v>
      </c>
    </row>
    <row r="128" spans="1:5" ht="22.5" x14ac:dyDescent="0.2">
      <c r="A128" s="1278">
        <v>2302</v>
      </c>
      <c r="B128" s="1276" t="s">
        <v>762</v>
      </c>
      <c r="C128" s="1156">
        <v>1070</v>
      </c>
      <c r="D128" s="1156">
        <v>1480</v>
      </c>
      <c r="E128" s="1156">
        <v>7.7510000000000009E-2</v>
      </c>
    </row>
    <row r="129" spans="1:5" ht="33.75" x14ac:dyDescent="0.2">
      <c r="A129" s="1278">
        <v>2314</v>
      </c>
      <c r="B129" s="1276" t="s">
        <v>1849</v>
      </c>
      <c r="C129" s="1156">
        <v>1100</v>
      </c>
      <c r="D129" s="1156">
        <v>3600</v>
      </c>
      <c r="E129" s="1156">
        <v>0</v>
      </c>
    </row>
    <row r="130" spans="1:5" ht="22.5" x14ac:dyDescent="0.2">
      <c r="A130" s="1278">
        <v>2314</v>
      </c>
      <c r="B130" s="1276" t="s">
        <v>775</v>
      </c>
      <c r="C130" s="1156">
        <v>2100</v>
      </c>
      <c r="D130" s="1156">
        <v>13600</v>
      </c>
      <c r="E130" s="1156">
        <v>0</v>
      </c>
    </row>
    <row r="131" spans="1:5" ht="22.5" x14ac:dyDescent="0.2">
      <c r="A131" s="1278">
        <v>2302</v>
      </c>
      <c r="B131" s="1276" t="s">
        <v>872</v>
      </c>
      <c r="C131" s="1156">
        <v>60</v>
      </c>
      <c r="D131" s="1156">
        <v>100</v>
      </c>
      <c r="E131" s="1156">
        <v>98.617999999999995</v>
      </c>
    </row>
    <row r="132" spans="1:5" x14ac:dyDescent="0.2">
      <c r="A132" s="1278">
        <v>2302</v>
      </c>
      <c r="B132" s="1276" t="s">
        <v>763</v>
      </c>
      <c r="C132" s="1156">
        <v>50</v>
      </c>
      <c r="D132" s="1156">
        <v>50</v>
      </c>
      <c r="E132" s="1156">
        <v>46.565599999999996</v>
      </c>
    </row>
    <row r="133" spans="1:5" x14ac:dyDescent="0.2">
      <c r="A133" s="1278">
        <v>2302</v>
      </c>
      <c r="B133" s="1276" t="s">
        <v>764</v>
      </c>
      <c r="C133" s="1156">
        <v>100</v>
      </c>
      <c r="D133" s="1156">
        <v>1700</v>
      </c>
      <c r="E133" s="1156">
        <v>21.559000000000001</v>
      </c>
    </row>
    <row r="134" spans="1:5" x14ac:dyDescent="0.2">
      <c r="A134" s="1278">
        <v>2302</v>
      </c>
      <c r="B134" s="1276" t="s">
        <v>765</v>
      </c>
      <c r="C134" s="1156">
        <v>100</v>
      </c>
      <c r="D134" s="1156">
        <v>2100</v>
      </c>
      <c r="E134" s="1156">
        <v>0.14199999999999999</v>
      </c>
    </row>
    <row r="135" spans="1:5" x14ac:dyDescent="0.2">
      <c r="A135" s="1278">
        <v>2302</v>
      </c>
      <c r="B135" s="1276" t="s">
        <v>766</v>
      </c>
      <c r="C135" s="1156">
        <v>200</v>
      </c>
      <c r="D135" s="1156">
        <v>1200</v>
      </c>
      <c r="E135" s="1156">
        <v>38.550599999999996</v>
      </c>
    </row>
    <row r="136" spans="1:5" x14ac:dyDescent="0.2">
      <c r="A136" s="1278">
        <v>2314</v>
      </c>
      <c r="B136" s="1276" t="s">
        <v>860</v>
      </c>
      <c r="C136" s="1156">
        <v>200</v>
      </c>
      <c r="D136" s="1156">
        <v>2300</v>
      </c>
      <c r="E136" s="1156">
        <v>123.5168</v>
      </c>
    </row>
    <row r="137" spans="1:5" x14ac:dyDescent="0.2">
      <c r="A137" s="1278">
        <v>2314</v>
      </c>
      <c r="B137" s="1276" t="s">
        <v>861</v>
      </c>
      <c r="C137" s="1156">
        <v>1400</v>
      </c>
      <c r="D137" s="1156">
        <v>999.16</v>
      </c>
      <c r="E137" s="1156">
        <v>303.70999999999998</v>
      </c>
    </row>
    <row r="138" spans="1:5" ht="22.5" x14ac:dyDescent="0.2">
      <c r="A138" s="1278">
        <v>2314</v>
      </c>
      <c r="B138" s="1276" t="s">
        <v>1850</v>
      </c>
      <c r="C138" s="1156">
        <v>3900</v>
      </c>
      <c r="D138" s="1156">
        <v>7500</v>
      </c>
      <c r="E138" s="1156">
        <v>6464.3980499999998</v>
      </c>
    </row>
    <row r="139" spans="1:5" ht="22.5" x14ac:dyDescent="0.2">
      <c r="A139" s="1278">
        <v>2314</v>
      </c>
      <c r="B139" s="1276" t="s">
        <v>1851</v>
      </c>
      <c r="C139" s="1156">
        <v>1800</v>
      </c>
      <c r="D139" s="1156">
        <v>200</v>
      </c>
      <c r="E139" s="1156">
        <v>35.695</v>
      </c>
    </row>
    <row r="140" spans="1:5" x14ac:dyDescent="0.2">
      <c r="A140"/>
      <c r="B140"/>
      <c r="C140"/>
      <c r="D140"/>
      <c r="E140"/>
    </row>
    <row r="141" spans="1:5" x14ac:dyDescent="0.2">
      <c r="A141" s="87"/>
      <c r="B141" s="856"/>
      <c r="C141" s="88"/>
      <c r="D141" s="88"/>
      <c r="E141" s="93" t="s">
        <v>1751</v>
      </c>
    </row>
    <row r="142" spans="1:5" ht="32.25" customHeight="1" x14ac:dyDescent="0.2">
      <c r="A142" s="1520" t="s">
        <v>849</v>
      </c>
      <c r="B142" s="1520"/>
      <c r="C142" s="1521"/>
      <c r="D142" s="1521"/>
      <c r="E142" s="1521"/>
    </row>
    <row r="143" spans="1:5" ht="15" x14ac:dyDescent="0.2">
      <c r="A143" s="1269"/>
      <c r="B143" s="1270"/>
      <c r="C143" s="858"/>
      <c r="D143" s="858"/>
      <c r="E143" s="858"/>
    </row>
    <row r="144" spans="1:5" ht="15.75" x14ac:dyDescent="0.2">
      <c r="A144" s="1526" t="s">
        <v>92</v>
      </c>
      <c r="B144" s="1526"/>
      <c r="C144" s="1527"/>
      <c r="D144" s="1527"/>
      <c r="E144" s="1527"/>
    </row>
    <row r="145" spans="1:5" ht="15" x14ac:dyDescent="0.2">
      <c r="A145" s="1269"/>
      <c r="B145" s="1271"/>
      <c r="C145" s="858"/>
      <c r="D145" s="858"/>
      <c r="E145" s="875" t="s">
        <v>91</v>
      </c>
    </row>
    <row r="146" spans="1:5" ht="24" x14ac:dyDescent="0.2">
      <c r="A146" s="860" t="s">
        <v>34</v>
      </c>
      <c r="B146" s="861" t="s">
        <v>0</v>
      </c>
      <c r="C146" s="873" t="s">
        <v>1810</v>
      </c>
      <c r="D146" s="873" t="s">
        <v>914</v>
      </c>
      <c r="E146" s="873" t="s">
        <v>1811</v>
      </c>
    </row>
    <row r="147" spans="1:5" x14ac:dyDescent="0.2">
      <c r="A147" s="1531" t="s">
        <v>472</v>
      </c>
      <c r="B147" s="1532"/>
      <c r="C147" s="862">
        <f>SUM(C149:C155)</f>
        <v>2872</v>
      </c>
      <c r="D147" s="862">
        <f>SUM(D149:D155)</f>
        <v>95789.860379999998</v>
      </c>
      <c r="E147" s="862">
        <f>SUM(E149:E155)</f>
        <v>15685.63615</v>
      </c>
    </row>
    <row r="148" spans="1:5" x14ac:dyDescent="0.2">
      <c r="A148" s="1274" t="s">
        <v>83</v>
      </c>
      <c r="B148" s="863" t="s">
        <v>55</v>
      </c>
      <c r="C148" s="862"/>
      <c r="D148" s="862"/>
      <c r="E148" s="862"/>
    </row>
    <row r="149" spans="1:5" x14ac:dyDescent="0.2">
      <c r="A149" s="1278">
        <v>2302</v>
      </c>
      <c r="B149" s="1284" t="s">
        <v>724</v>
      </c>
      <c r="C149" s="1156">
        <v>0</v>
      </c>
      <c r="D149" s="1156">
        <v>1424.18788</v>
      </c>
      <c r="E149" s="1156">
        <v>1034.9070099999999</v>
      </c>
    </row>
    <row r="150" spans="1:5" x14ac:dyDescent="0.2">
      <c r="A150" s="1278">
        <v>2302</v>
      </c>
      <c r="B150" s="1284" t="s">
        <v>777</v>
      </c>
      <c r="C150" s="1156">
        <v>1455</v>
      </c>
      <c r="D150" s="1156">
        <v>11965</v>
      </c>
      <c r="E150" s="1156">
        <v>2683.9603700000002</v>
      </c>
    </row>
    <row r="151" spans="1:5" x14ac:dyDescent="0.2">
      <c r="A151" s="1278">
        <v>2302</v>
      </c>
      <c r="B151" s="1284" t="s">
        <v>1852</v>
      </c>
      <c r="C151" s="1282">
        <v>0</v>
      </c>
      <c r="D151" s="1282">
        <v>1440</v>
      </c>
      <c r="E151" s="1282">
        <v>1434.86474</v>
      </c>
    </row>
    <row r="152" spans="1:5" ht="22.5" x14ac:dyDescent="0.2">
      <c r="A152" s="1278">
        <v>2304</v>
      </c>
      <c r="B152" s="1284" t="s">
        <v>1853</v>
      </c>
      <c r="C152" s="1156">
        <v>417</v>
      </c>
      <c r="D152" s="1156">
        <v>5172.6638300000004</v>
      </c>
      <c r="E152" s="1156">
        <v>2898.60923</v>
      </c>
    </row>
    <row r="153" spans="1:5" ht="22.5" x14ac:dyDescent="0.2">
      <c r="A153" s="1278">
        <v>2304</v>
      </c>
      <c r="B153" s="1284" t="s">
        <v>778</v>
      </c>
      <c r="C153" s="1156">
        <v>1000</v>
      </c>
      <c r="D153" s="1156">
        <v>23610.8609</v>
      </c>
      <c r="E153" s="1156">
        <v>5653.8351700000003</v>
      </c>
    </row>
    <row r="154" spans="1:5" x14ac:dyDescent="0.2">
      <c r="A154" s="1278">
        <v>2304</v>
      </c>
      <c r="B154" s="1276" t="s">
        <v>862</v>
      </c>
      <c r="C154" s="1156">
        <v>0</v>
      </c>
      <c r="D154" s="1156">
        <v>2414.4596299999998</v>
      </c>
      <c r="E154" s="1156">
        <v>1979.4596299999998</v>
      </c>
    </row>
    <row r="155" spans="1:5" ht="22.5" x14ac:dyDescent="0.2">
      <c r="A155" s="1275">
        <v>2304</v>
      </c>
      <c r="B155" s="1284" t="s">
        <v>1854</v>
      </c>
      <c r="C155" s="866">
        <v>0</v>
      </c>
      <c r="D155" s="866">
        <v>49762.688139999998</v>
      </c>
      <c r="E155" s="866">
        <v>0</v>
      </c>
    </row>
    <row r="156" spans="1:5" x14ac:dyDescent="0.2">
      <c r="A156" s="1119" t="s">
        <v>725</v>
      </c>
      <c r="B156" s="1119"/>
      <c r="C156" s="862">
        <f>SUM(C158:C162)</f>
        <v>2488.4499999999998</v>
      </c>
      <c r="D156" s="862">
        <f>SUM(D158:D162)</f>
        <v>59662.266710000004</v>
      </c>
      <c r="E156" s="862">
        <f>SUM(E158:E162)</f>
        <v>51955.827300000004</v>
      </c>
    </row>
    <row r="157" spans="1:5" x14ac:dyDescent="0.2">
      <c r="A157" s="1274" t="s">
        <v>83</v>
      </c>
      <c r="B157" s="863" t="s">
        <v>55</v>
      </c>
      <c r="C157" s="862"/>
      <c r="D157" s="862"/>
      <c r="E157" s="862"/>
    </row>
    <row r="158" spans="1:5" ht="22.5" x14ac:dyDescent="0.2">
      <c r="A158" s="1278">
        <v>2305</v>
      </c>
      <c r="B158" s="1284" t="s">
        <v>726</v>
      </c>
      <c r="C158" s="1156">
        <v>75</v>
      </c>
      <c r="D158" s="1156">
        <v>1147.71651</v>
      </c>
      <c r="E158" s="1156">
        <v>1147.47875</v>
      </c>
    </row>
    <row r="159" spans="1:5" ht="22.5" x14ac:dyDescent="0.2">
      <c r="A159" s="1278">
        <v>2305</v>
      </c>
      <c r="B159" s="1284" t="s">
        <v>727</v>
      </c>
      <c r="C159" s="1156">
        <v>2142</v>
      </c>
      <c r="D159" s="1156">
        <v>44010.963219999998</v>
      </c>
      <c r="E159" s="1156">
        <v>42614.355299999996</v>
      </c>
    </row>
    <row r="160" spans="1:5" x14ac:dyDescent="0.2">
      <c r="A160" s="1278">
        <v>2305</v>
      </c>
      <c r="B160" s="1276" t="s">
        <v>473</v>
      </c>
      <c r="C160" s="1156">
        <v>103</v>
      </c>
      <c r="D160" s="1156">
        <v>7992.9836299999997</v>
      </c>
      <c r="E160" s="1156">
        <v>4930.4732000000004</v>
      </c>
    </row>
    <row r="161" spans="1:5" x14ac:dyDescent="0.2">
      <c r="A161" s="1278">
        <v>2305</v>
      </c>
      <c r="B161" s="1276" t="s">
        <v>474</v>
      </c>
      <c r="C161" s="1156">
        <v>0</v>
      </c>
      <c r="D161" s="1156">
        <v>1710.8985</v>
      </c>
      <c r="E161" s="1156">
        <v>1334.3570199999999</v>
      </c>
    </row>
    <row r="162" spans="1:5" x14ac:dyDescent="0.2">
      <c r="A162" s="1278">
        <v>2305</v>
      </c>
      <c r="B162" s="1276" t="s">
        <v>863</v>
      </c>
      <c r="C162" s="1156">
        <v>168.45</v>
      </c>
      <c r="D162" s="1156">
        <v>4799.7048500000001</v>
      </c>
      <c r="E162" s="1156">
        <v>1929.1630299999999</v>
      </c>
    </row>
    <row r="163" spans="1:5" x14ac:dyDescent="0.2">
      <c r="A163" s="1531" t="s">
        <v>475</v>
      </c>
      <c r="B163" s="1532"/>
      <c r="C163" s="862">
        <f>C165</f>
        <v>320</v>
      </c>
      <c r="D163" s="862">
        <f>D165</f>
        <v>2539</v>
      </c>
      <c r="E163" s="862">
        <f>E165</f>
        <v>1597.9203500000001</v>
      </c>
    </row>
    <row r="164" spans="1:5" x14ac:dyDescent="0.2">
      <c r="A164" s="1274" t="s">
        <v>83</v>
      </c>
      <c r="B164" s="863" t="s">
        <v>55</v>
      </c>
      <c r="C164" s="862"/>
      <c r="D164" s="862"/>
      <c r="E164" s="862"/>
    </row>
    <row r="165" spans="1:5" x14ac:dyDescent="0.2">
      <c r="A165" s="1278">
        <v>2302</v>
      </c>
      <c r="B165" s="1276" t="s">
        <v>864</v>
      </c>
      <c r="C165" s="1156">
        <v>320</v>
      </c>
      <c r="D165" s="1156">
        <v>2539</v>
      </c>
      <c r="E165" s="1156">
        <v>1597.9203500000001</v>
      </c>
    </row>
    <row r="166" spans="1:5" x14ac:dyDescent="0.2">
      <c r="A166" s="1119" t="s">
        <v>1855</v>
      </c>
      <c r="B166" s="1119"/>
      <c r="C166" s="862">
        <f>SUM(C168:C169)</f>
        <v>86000</v>
      </c>
      <c r="D166" s="862">
        <f>SUM(D168:D169)</f>
        <v>240500</v>
      </c>
      <c r="E166" s="862">
        <f>SUM(E168:E169)</f>
        <v>236481.20915000001</v>
      </c>
    </row>
    <row r="167" spans="1:5" x14ac:dyDescent="0.2">
      <c r="A167" s="1274" t="s">
        <v>83</v>
      </c>
      <c r="B167" s="863" t="s">
        <v>55</v>
      </c>
      <c r="C167" s="862"/>
      <c r="D167" s="862"/>
      <c r="E167" s="862"/>
    </row>
    <row r="168" spans="1:5" x14ac:dyDescent="0.2">
      <c r="A168" s="1278">
        <v>2302</v>
      </c>
      <c r="B168" s="1276" t="s">
        <v>1856</v>
      </c>
      <c r="C168" s="1156">
        <v>0</v>
      </c>
      <c r="D168" s="1156">
        <v>2000</v>
      </c>
      <c r="E168" s="1156">
        <v>0</v>
      </c>
    </row>
    <row r="169" spans="1:5" ht="22.5" x14ac:dyDescent="0.2">
      <c r="A169" s="1278">
        <v>2314</v>
      </c>
      <c r="B169" s="1284" t="s">
        <v>779</v>
      </c>
      <c r="C169" s="1282">
        <v>86000</v>
      </c>
      <c r="D169" s="1282">
        <v>238500</v>
      </c>
      <c r="E169" s="1282">
        <v>236481.20915000001</v>
      </c>
    </row>
    <row r="170" spans="1:5" x14ac:dyDescent="0.2">
      <c r="A170" s="1531" t="s">
        <v>468</v>
      </c>
      <c r="B170" s="1532"/>
      <c r="C170" s="862">
        <f>SUM(C172)</f>
        <v>0</v>
      </c>
      <c r="D170" s="862">
        <f>SUM(D172)</f>
        <v>3450</v>
      </c>
      <c r="E170" s="862">
        <f>SUM(E172)</f>
        <v>0</v>
      </c>
    </row>
    <row r="171" spans="1:5" x14ac:dyDescent="0.2">
      <c r="A171" s="1274" t="s">
        <v>83</v>
      </c>
      <c r="B171" s="863" t="s">
        <v>55</v>
      </c>
      <c r="C171" s="862"/>
      <c r="D171" s="862"/>
      <c r="E171" s="862"/>
    </row>
    <row r="172" spans="1:5" ht="22.5" x14ac:dyDescent="0.2">
      <c r="A172" s="1278">
        <v>2306</v>
      </c>
      <c r="B172" s="1276" t="s">
        <v>469</v>
      </c>
      <c r="C172" s="1156">
        <v>0</v>
      </c>
      <c r="D172" s="1156">
        <v>3450</v>
      </c>
      <c r="E172" s="1156">
        <v>0</v>
      </c>
    </row>
    <row r="173" spans="1:5" x14ac:dyDescent="0.2">
      <c r="A173" s="1533" t="s">
        <v>1857</v>
      </c>
      <c r="B173" s="1534"/>
      <c r="C173" s="862">
        <f>SUM(C175:C182)</f>
        <v>1226.2</v>
      </c>
      <c r="D173" s="862">
        <f>SUM(D175:D182)</f>
        <v>9161.3892500000002</v>
      </c>
      <c r="E173" s="862">
        <f>SUM(E175:E182)</f>
        <v>8906.9985500000003</v>
      </c>
    </row>
    <row r="174" spans="1:5" x14ac:dyDescent="0.2">
      <c r="A174" s="1274" t="s">
        <v>83</v>
      </c>
      <c r="B174" s="863" t="s">
        <v>55</v>
      </c>
      <c r="C174" s="862"/>
      <c r="D174" s="862"/>
      <c r="E174" s="862"/>
    </row>
    <row r="175" spans="1:5" x14ac:dyDescent="0.2">
      <c r="A175" s="1278">
        <v>2302</v>
      </c>
      <c r="B175" s="1276" t="s">
        <v>865</v>
      </c>
      <c r="C175" s="1282">
        <v>0</v>
      </c>
      <c r="D175" s="1282">
        <v>5075</v>
      </c>
      <c r="E175" s="1282">
        <v>5070.6093000000001</v>
      </c>
    </row>
    <row r="176" spans="1:5" ht="22.5" x14ac:dyDescent="0.2">
      <c r="A176" s="1278">
        <v>2304</v>
      </c>
      <c r="B176" s="1276" t="s">
        <v>873</v>
      </c>
      <c r="C176" s="1282">
        <v>157.19999999999999</v>
      </c>
      <c r="D176" s="1282">
        <v>266.06220000000002</v>
      </c>
      <c r="E176" s="1282">
        <v>266.06220000000002</v>
      </c>
    </row>
    <row r="177" spans="1:5" ht="22.5" x14ac:dyDescent="0.2">
      <c r="A177" s="1278">
        <v>2307</v>
      </c>
      <c r="B177" s="1276" t="s">
        <v>1858</v>
      </c>
      <c r="C177" s="1156">
        <v>250</v>
      </c>
      <c r="D177" s="1156">
        <v>250</v>
      </c>
      <c r="E177" s="1156">
        <v>0</v>
      </c>
    </row>
    <row r="178" spans="1:5" ht="22.5" x14ac:dyDescent="0.2">
      <c r="A178" s="1278">
        <v>2307</v>
      </c>
      <c r="B178" s="1284" t="s">
        <v>1859</v>
      </c>
      <c r="C178" s="1156">
        <v>0</v>
      </c>
      <c r="D178" s="1156">
        <v>2000</v>
      </c>
      <c r="E178" s="1156">
        <v>2000</v>
      </c>
    </row>
    <row r="179" spans="1:5" ht="33.75" x14ac:dyDescent="0.2">
      <c r="A179" s="1278">
        <v>2307</v>
      </c>
      <c r="B179" s="1284" t="s">
        <v>1860</v>
      </c>
      <c r="C179" s="1156">
        <v>0</v>
      </c>
      <c r="D179" s="1156">
        <v>357</v>
      </c>
      <c r="E179" s="1156">
        <v>357</v>
      </c>
    </row>
    <row r="180" spans="1:5" ht="33.75" x14ac:dyDescent="0.2">
      <c r="A180" s="1278">
        <v>2307</v>
      </c>
      <c r="B180" s="1284" t="s">
        <v>1861</v>
      </c>
      <c r="C180" s="1156">
        <v>0</v>
      </c>
      <c r="D180" s="1156">
        <v>297.5</v>
      </c>
      <c r="E180" s="1156">
        <v>297.5</v>
      </c>
    </row>
    <row r="181" spans="1:5" ht="22.5" x14ac:dyDescent="0.2">
      <c r="A181" s="1278">
        <v>2307</v>
      </c>
      <c r="B181" s="1276" t="s">
        <v>1862</v>
      </c>
      <c r="C181" s="1156">
        <v>819</v>
      </c>
      <c r="D181" s="1156">
        <v>819</v>
      </c>
      <c r="E181" s="1156">
        <v>819</v>
      </c>
    </row>
    <row r="182" spans="1:5" ht="33.75" x14ac:dyDescent="0.2">
      <c r="A182" s="1278">
        <v>2308</v>
      </c>
      <c r="B182" s="1276" t="s">
        <v>1863</v>
      </c>
      <c r="C182" s="1156">
        <v>0</v>
      </c>
      <c r="D182" s="1156">
        <v>96.82705</v>
      </c>
      <c r="E182" s="1156">
        <v>96.82705</v>
      </c>
    </row>
    <row r="183" spans="1:5" x14ac:dyDescent="0.2">
      <c r="A183" s="138"/>
      <c r="B183" s="1285"/>
      <c r="C183" s="842"/>
      <c r="D183" s="842"/>
      <c r="E183" s="842"/>
    </row>
    <row r="184" spans="1:5" x14ac:dyDescent="0.2">
      <c r="A184" s="138"/>
      <c r="B184" s="1285"/>
      <c r="C184" s="842"/>
      <c r="D184" s="842"/>
      <c r="E184" s="842"/>
    </row>
    <row r="185" spans="1:5" x14ac:dyDescent="0.2">
      <c r="A185" s="138"/>
      <c r="B185" s="1285"/>
      <c r="C185" s="842"/>
      <c r="D185" s="842"/>
      <c r="E185" s="842"/>
    </row>
    <row r="186" spans="1:5" x14ac:dyDescent="0.2">
      <c r="A186" s="138"/>
      <c r="B186" s="1285"/>
      <c r="C186" s="842"/>
      <c r="D186" s="842"/>
      <c r="E186" s="842"/>
    </row>
    <row r="187" spans="1:5" x14ac:dyDescent="0.2">
      <c r="A187" s="87"/>
      <c r="B187" s="856"/>
      <c r="C187" s="88"/>
      <c r="D187" s="88"/>
      <c r="E187" s="93" t="s">
        <v>1752</v>
      </c>
    </row>
    <row r="188" spans="1:5" ht="32.25" customHeight="1" x14ac:dyDescent="0.2">
      <c r="A188" s="1520" t="s">
        <v>849</v>
      </c>
      <c r="B188" s="1520"/>
      <c r="C188" s="1521"/>
      <c r="D188" s="1521"/>
      <c r="E188" s="1521"/>
    </row>
    <row r="189" spans="1:5" ht="15" x14ac:dyDescent="0.2">
      <c r="A189" s="1269"/>
      <c r="B189" s="1270"/>
      <c r="C189" s="858"/>
      <c r="D189" s="858"/>
      <c r="E189" s="858"/>
    </row>
    <row r="190" spans="1:5" ht="15.75" x14ac:dyDescent="0.2">
      <c r="A190" s="1526" t="s">
        <v>92</v>
      </c>
      <c r="B190" s="1526"/>
      <c r="C190" s="1527"/>
      <c r="D190" s="1527"/>
      <c r="E190" s="1527"/>
    </row>
    <row r="191" spans="1:5" ht="15" x14ac:dyDescent="0.2">
      <c r="A191" s="1269"/>
      <c r="B191" s="1271"/>
      <c r="C191" s="858"/>
      <c r="D191" s="858"/>
      <c r="E191" s="875" t="s">
        <v>91</v>
      </c>
    </row>
    <row r="192" spans="1:5" ht="24" x14ac:dyDescent="0.2">
      <c r="A192" s="860" t="s">
        <v>34</v>
      </c>
      <c r="B192" s="861" t="s">
        <v>0</v>
      </c>
      <c r="C192" s="873" t="s">
        <v>1810</v>
      </c>
      <c r="D192" s="873" t="s">
        <v>914</v>
      </c>
      <c r="E192" s="873" t="s">
        <v>1811</v>
      </c>
    </row>
    <row r="193" spans="1:5" x14ac:dyDescent="0.2">
      <c r="A193" s="1119" t="s">
        <v>477</v>
      </c>
      <c r="B193" s="1119"/>
      <c r="C193" s="862">
        <f>SUM(C195:C196)</f>
        <v>0</v>
      </c>
      <c r="D193" s="862">
        <f>SUM(D195:D196)</f>
        <v>167043.1446</v>
      </c>
      <c r="E193" s="862">
        <f>SUM(E195:E196)</f>
        <v>3535.44688</v>
      </c>
    </row>
    <row r="194" spans="1:5" x14ac:dyDescent="0.2">
      <c r="A194" s="1274" t="s">
        <v>83</v>
      </c>
      <c r="B194" s="863" t="s">
        <v>55</v>
      </c>
      <c r="C194" s="862"/>
      <c r="D194" s="862"/>
      <c r="E194" s="862"/>
    </row>
    <row r="195" spans="1:5" x14ac:dyDescent="0.2">
      <c r="A195" s="1278">
        <v>2303</v>
      </c>
      <c r="B195" s="1276" t="s">
        <v>471</v>
      </c>
      <c r="C195" s="1156">
        <v>0</v>
      </c>
      <c r="D195" s="1156">
        <v>161743.1446</v>
      </c>
      <c r="E195" s="1156">
        <v>0</v>
      </c>
    </row>
    <row r="196" spans="1:5" x14ac:dyDescent="0.2">
      <c r="A196" s="1278">
        <v>2303</v>
      </c>
      <c r="B196" s="1276" t="s">
        <v>160</v>
      </c>
      <c r="C196" s="1156">
        <v>0</v>
      </c>
      <c r="D196" s="1156">
        <v>5300</v>
      </c>
      <c r="E196" s="1156">
        <v>3535.44688</v>
      </c>
    </row>
    <row r="197" spans="1:5" x14ac:dyDescent="0.2">
      <c r="A197" s="1531" t="s">
        <v>1864</v>
      </c>
      <c r="B197" s="1532"/>
      <c r="C197" s="862">
        <f>C199</f>
        <v>400</v>
      </c>
      <c r="D197" s="862">
        <f>D199</f>
        <v>0</v>
      </c>
      <c r="E197" s="862">
        <f>E199</f>
        <v>0</v>
      </c>
    </row>
    <row r="198" spans="1:5" x14ac:dyDescent="0.2">
      <c r="A198" s="1274" t="s">
        <v>83</v>
      </c>
      <c r="B198" s="863" t="s">
        <v>55</v>
      </c>
      <c r="C198" s="862"/>
      <c r="D198" s="862"/>
      <c r="E198" s="862"/>
    </row>
    <row r="199" spans="1:5" x14ac:dyDescent="0.2">
      <c r="A199" s="1286"/>
      <c r="B199" s="868" t="s">
        <v>723</v>
      </c>
      <c r="C199" s="869">
        <f>C201</f>
        <v>400</v>
      </c>
      <c r="D199" s="869">
        <f>D201</f>
        <v>0</v>
      </c>
      <c r="E199" s="869">
        <f>E201</f>
        <v>0</v>
      </c>
    </row>
    <row r="200" spans="1:5" x14ac:dyDescent="0.2">
      <c r="A200" s="1287"/>
      <c r="B200" s="870" t="s">
        <v>55</v>
      </c>
      <c r="C200" s="869"/>
      <c r="D200" s="869"/>
      <c r="E200" s="869"/>
    </row>
    <row r="201" spans="1:5" x14ac:dyDescent="0.2">
      <c r="A201" s="1157">
        <v>2302</v>
      </c>
      <c r="B201" s="1276" t="s">
        <v>776</v>
      </c>
      <c r="C201" s="1288">
        <v>400</v>
      </c>
      <c r="D201" s="1288">
        <v>0</v>
      </c>
      <c r="E201" s="1288">
        <v>0</v>
      </c>
    </row>
    <row r="202" spans="1:5" x14ac:dyDescent="0.2">
      <c r="A202" s="1119" t="s">
        <v>866</v>
      </c>
      <c r="B202" s="1119"/>
      <c r="C202" s="862">
        <f>SUM(C204)</f>
        <v>0</v>
      </c>
      <c r="D202" s="862">
        <f>SUM(D204)</f>
        <v>10776.766350000004</v>
      </c>
      <c r="E202" s="862">
        <f>SUM(E204)</f>
        <v>10776.766350000004</v>
      </c>
    </row>
    <row r="203" spans="1:5" x14ac:dyDescent="0.2">
      <c r="A203" s="1274" t="s">
        <v>83</v>
      </c>
      <c r="B203" s="863" t="s">
        <v>55</v>
      </c>
      <c r="C203" s="862"/>
      <c r="D203" s="862"/>
      <c r="E203" s="862"/>
    </row>
    <row r="204" spans="1:5" x14ac:dyDescent="0.2">
      <c r="A204" s="1289">
        <v>2304</v>
      </c>
      <c r="B204" s="1276" t="s">
        <v>1865</v>
      </c>
      <c r="C204" s="1290">
        <v>0</v>
      </c>
      <c r="D204" s="1290">
        <v>10776.766350000004</v>
      </c>
      <c r="E204" s="1290">
        <v>10776.766350000004</v>
      </c>
    </row>
    <row r="205" spans="1:5" x14ac:dyDescent="0.2">
      <c r="A205" s="1119" t="s">
        <v>476</v>
      </c>
      <c r="B205" s="1119"/>
      <c r="C205" s="862">
        <f>SUM(C207:C209)</f>
        <v>0</v>
      </c>
      <c r="D205" s="862">
        <f>SUM(D207:D209)</f>
        <v>199964.62202000004</v>
      </c>
      <c r="E205" s="862">
        <f>SUM(E207:E209)</f>
        <v>108775.40304</v>
      </c>
    </row>
    <row r="206" spans="1:5" x14ac:dyDescent="0.2">
      <c r="A206" s="1274" t="s">
        <v>83</v>
      </c>
      <c r="B206" s="863" t="s">
        <v>55</v>
      </c>
      <c r="C206" s="862"/>
      <c r="D206" s="862"/>
      <c r="E206" s="862"/>
    </row>
    <row r="207" spans="1:5" x14ac:dyDescent="0.2">
      <c r="A207" s="1157">
        <v>2302</v>
      </c>
      <c r="B207" s="1276" t="s">
        <v>1866</v>
      </c>
      <c r="C207" s="1288">
        <v>0</v>
      </c>
      <c r="D207" s="1288">
        <v>61095.147929999992</v>
      </c>
      <c r="E207" s="1288">
        <v>5275.8827000000001</v>
      </c>
    </row>
    <row r="208" spans="1:5" x14ac:dyDescent="0.2">
      <c r="A208" s="1157">
        <v>2302</v>
      </c>
      <c r="B208" s="1276" t="s">
        <v>1866</v>
      </c>
      <c r="C208" s="1288">
        <v>0</v>
      </c>
      <c r="D208" s="1288">
        <v>138542.71950000004</v>
      </c>
      <c r="E208" s="1288">
        <v>103494.16034</v>
      </c>
    </row>
    <row r="209" spans="1:5" x14ac:dyDescent="0.2">
      <c r="A209" s="1157">
        <v>2302</v>
      </c>
      <c r="B209" s="1276" t="s">
        <v>1867</v>
      </c>
      <c r="C209" s="1288">
        <v>0</v>
      </c>
      <c r="D209" s="1288">
        <v>326.75459000000001</v>
      </c>
      <c r="E209" s="1288">
        <v>5.36</v>
      </c>
    </row>
  </sheetData>
  <mergeCells count="19">
    <mergeCell ref="A173:B173"/>
    <mergeCell ref="A188:E188"/>
    <mergeCell ref="A190:E190"/>
    <mergeCell ref="A197:B197"/>
    <mergeCell ref="A142:E142"/>
    <mergeCell ref="A144:E144"/>
    <mergeCell ref="A147:B147"/>
    <mergeCell ref="A163:B163"/>
    <mergeCell ref="A170:B170"/>
    <mergeCell ref="C57:E57"/>
    <mergeCell ref="C58:E58"/>
    <mergeCell ref="A100:E100"/>
    <mergeCell ref="A102:E102"/>
    <mergeCell ref="A105:B105"/>
    <mergeCell ref="A7:B7"/>
    <mergeCell ref="A52:E52"/>
    <mergeCell ref="A2:E2"/>
    <mergeCell ref="A4:E4"/>
    <mergeCell ref="A54:E54"/>
  </mergeCell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</sheetPr>
  <dimension ref="A1:F18"/>
  <sheetViews>
    <sheetView zoomScaleNormal="100" workbookViewId="0">
      <selection activeCell="A3" sqref="A3:D3"/>
    </sheetView>
  </sheetViews>
  <sheetFormatPr defaultRowHeight="12" x14ac:dyDescent="0.2"/>
  <cols>
    <col min="1" max="1" width="59.140625" style="71" customWidth="1"/>
    <col min="2" max="2" width="11" style="71" customWidth="1"/>
    <col min="3" max="4" width="10.7109375" style="71" customWidth="1"/>
    <col min="5" max="5" width="9.42578125" style="71" customWidth="1"/>
    <col min="6" max="6" width="13.85546875" style="71" customWidth="1"/>
    <col min="7" max="7" width="11.28515625" style="71" bestFit="1" customWidth="1"/>
    <col min="8" max="8" width="9.140625" style="71"/>
    <col min="9" max="9" width="10" style="71" bestFit="1" customWidth="1"/>
    <col min="10" max="16384" width="9.140625" style="71"/>
  </cols>
  <sheetData>
    <row r="1" spans="1:6" ht="12.75" x14ac:dyDescent="0.2">
      <c r="D1" s="469" t="s">
        <v>1753</v>
      </c>
      <c r="F1" s="472"/>
    </row>
    <row r="3" spans="1:6" ht="15.75" x14ac:dyDescent="0.2">
      <c r="A3" s="1535" t="s">
        <v>912</v>
      </c>
      <c r="B3" s="1535"/>
      <c r="C3" s="1535"/>
      <c r="D3" s="1535"/>
    </row>
    <row r="4" spans="1:6" x14ac:dyDescent="0.2">
      <c r="B4" s="733"/>
      <c r="C4" s="733"/>
      <c r="D4" s="733"/>
    </row>
    <row r="5" spans="1:6" ht="15.75" x14ac:dyDescent="0.2">
      <c r="A5" s="1535" t="s">
        <v>90</v>
      </c>
      <c r="B5" s="1535"/>
      <c r="C5" s="1535"/>
      <c r="D5" s="1535"/>
    </row>
    <row r="6" spans="1:6" x14ac:dyDescent="0.2">
      <c r="C6" s="1263"/>
      <c r="D6" s="1264" t="s">
        <v>91</v>
      </c>
    </row>
    <row r="7" spans="1:6" x14ac:dyDescent="0.2">
      <c r="A7" s="1265" t="s">
        <v>367</v>
      </c>
      <c r="B7" s="734" t="s">
        <v>913</v>
      </c>
      <c r="C7" s="734" t="s">
        <v>914</v>
      </c>
      <c r="D7" s="734" t="s">
        <v>93</v>
      </c>
    </row>
    <row r="8" spans="1:6" ht="24" x14ac:dyDescent="0.2">
      <c r="A8" s="1266" t="s">
        <v>782</v>
      </c>
      <c r="B8" s="737">
        <v>11500</v>
      </c>
      <c r="C8" s="737">
        <v>9500</v>
      </c>
      <c r="D8" s="737">
        <v>6192.2352199999996</v>
      </c>
    </row>
    <row r="9" spans="1:6" ht="24" x14ac:dyDescent="0.2">
      <c r="A9" s="1266" t="s">
        <v>783</v>
      </c>
      <c r="B9" s="737">
        <v>2800</v>
      </c>
      <c r="C9" s="737">
        <v>2400</v>
      </c>
      <c r="D9" s="737">
        <v>876.57002999999997</v>
      </c>
    </row>
    <row r="10" spans="1:6" ht="12.75" x14ac:dyDescent="0.2">
      <c r="A10" s="738" t="s">
        <v>250</v>
      </c>
      <c r="B10" s="739">
        <f>SUM(B8:B9)</f>
        <v>14300</v>
      </c>
      <c r="C10" s="739">
        <f>SUM(C8:C9)</f>
        <v>11900</v>
      </c>
      <c r="D10" s="739">
        <f>SUM(D8:D9)</f>
        <v>7068.8052499999994</v>
      </c>
    </row>
    <row r="11" spans="1:6" x14ac:dyDescent="0.2">
      <c r="A11" s="735"/>
      <c r="B11" s="736"/>
      <c r="C11" s="736"/>
      <c r="D11" s="735"/>
    </row>
    <row r="12" spans="1:6" ht="34.5" customHeight="1" x14ac:dyDescent="0.2">
      <c r="A12" s="1536" t="s">
        <v>915</v>
      </c>
      <c r="B12" s="1536"/>
      <c r="C12" s="1536"/>
      <c r="D12" s="1536"/>
    </row>
    <row r="13" spans="1:6" ht="34.5" customHeight="1" x14ac:dyDescent="0.2">
      <c r="A13" s="1536" t="s">
        <v>916</v>
      </c>
      <c r="B13" s="1536"/>
      <c r="C13" s="1536"/>
      <c r="D13" s="1536"/>
    </row>
    <row r="18" spans="5:5" x14ac:dyDescent="0.2">
      <c r="E18" s="72"/>
    </row>
  </sheetData>
  <mergeCells count="4">
    <mergeCell ref="A5:D5"/>
    <mergeCell ref="A12:D12"/>
    <mergeCell ref="A13:D13"/>
    <mergeCell ref="A3:D3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7</vt:i4>
      </vt:variant>
    </vt:vector>
  </HeadingPairs>
  <TitlesOfParts>
    <vt:vector size="29" baseType="lpstr">
      <vt:lpstr>ZÚK_2020-Seznam příloh</vt:lpstr>
      <vt:lpstr>1-ZÚK_2020</vt:lpstr>
      <vt:lpstr>2-ZÚK_2020</vt:lpstr>
      <vt:lpstr>3-ZÚK_2020</vt:lpstr>
      <vt:lpstr>4-ZÚK_2020</vt:lpstr>
      <vt:lpstr>5-ZÚK_2019</vt:lpstr>
      <vt:lpstr>6-ZÚK_2020</vt:lpstr>
      <vt:lpstr>7-ZÚK_2020</vt:lpstr>
      <vt:lpstr>8-ZÚK_2020</vt:lpstr>
      <vt:lpstr>9-ZÚK_2020</vt:lpstr>
      <vt:lpstr>10-ZÚK_2020</vt:lpstr>
      <vt:lpstr>11-ZÚK_2020</vt:lpstr>
      <vt:lpstr>12-ZÚK_2020</vt:lpstr>
      <vt:lpstr>13-ZÚK_2020</vt:lpstr>
      <vt:lpstr>14-ZÚ_2020</vt:lpstr>
      <vt:lpstr>15-ZÚK_2020</vt:lpstr>
      <vt:lpstr>16-ZÚK_2020</vt:lpstr>
      <vt:lpstr>17-ZÚK_2020</vt:lpstr>
      <vt:lpstr>18-ZÚK_2020</vt:lpstr>
      <vt:lpstr>19-ZÚK_2020</vt:lpstr>
      <vt:lpstr>20-ZÚK_2020</vt:lpstr>
      <vt:lpstr>21-ZÚK_2020</vt:lpstr>
      <vt:lpstr>'19-ZÚK_2020'!Oblast_tisku</vt:lpstr>
      <vt:lpstr>'1-ZÚK_2020'!Oblast_tisku</vt:lpstr>
      <vt:lpstr>'21-ZÚK_2020'!Oblast_tisku</vt:lpstr>
      <vt:lpstr>'2-ZÚK_2020'!Oblast_tisku</vt:lpstr>
      <vt:lpstr>'3-ZÚK_2020'!Oblast_tisku</vt:lpstr>
      <vt:lpstr>'4-ZÚK_2020'!Oblast_tisku</vt:lpstr>
      <vt:lpstr>'5-ZÚK_2019'!Oblast_tisku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Fantová Lucie</cp:lastModifiedBy>
  <cp:lastPrinted>2021-05-20T10:57:25Z</cp:lastPrinted>
  <dcterms:created xsi:type="dcterms:W3CDTF">2011-05-10T08:34:07Z</dcterms:created>
  <dcterms:modified xsi:type="dcterms:W3CDTF">2021-06-02T10:50:25Z</dcterms:modified>
</cp:coreProperties>
</file>